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ubblicazione compensi e rimborsi - trasparenza\2024\"/>
    </mc:Choice>
  </mc:AlternateContent>
  <xr:revisionPtr revIDLastSave="0" documentId="13_ncr:1_{77616E25-B8B0-4ACF-AD2F-05D22ED58CDB}" xr6:coauthVersionLast="47" xr6:coauthVersionMax="47" xr10:uidLastSave="{00000000-0000-0000-0000-000000000000}"/>
  <bookViews>
    <workbookView xWindow="-120" yWindow="-120" windowWidth="29040" windowHeight="15840" xr2:uid="{792DCFF9-9C3C-448E-A41D-C89DE1AA348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1" l="1"/>
  <c r="F86" i="1"/>
  <c r="G86" i="1" s="1"/>
  <c r="I86" i="1" s="1"/>
  <c r="K86" i="1" s="1"/>
  <c r="J84" i="1"/>
  <c r="F84" i="1"/>
  <c r="G84" i="1" s="1"/>
  <c r="J82" i="1"/>
  <c r="F82" i="1"/>
  <c r="J80" i="1"/>
  <c r="G80" i="1"/>
  <c r="I80" i="1" s="1"/>
  <c r="K80" i="1" s="1"/>
  <c r="K78" i="1"/>
  <c r="G78" i="1"/>
  <c r="I78" i="1" s="1"/>
  <c r="J76" i="1"/>
  <c r="F76" i="1"/>
  <c r="G76" i="1" s="1"/>
  <c r="I76" i="1" s="1"/>
  <c r="K76" i="1" s="1"/>
  <c r="J75" i="1"/>
  <c r="G75" i="1"/>
  <c r="I75" i="1" s="1"/>
  <c r="K75" i="1" s="1"/>
  <c r="F75" i="1"/>
  <c r="J72" i="1"/>
  <c r="F72" i="1"/>
  <c r="G72" i="1" s="1"/>
  <c r="J71" i="1"/>
  <c r="F71" i="1"/>
  <c r="G71" i="1" s="1"/>
  <c r="J67" i="1"/>
  <c r="F67" i="1"/>
  <c r="J66" i="1"/>
  <c r="F66" i="1"/>
  <c r="G66" i="1" s="1"/>
  <c r="I66" i="1" s="1"/>
  <c r="J65" i="1"/>
  <c r="F65" i="1"/>
  <c r="G65" i="1" s="1"/>
  <c r="I65" i="1" s="1"/>
  <c r="J64" i="1"/>
  <c r="F64" i="1"/>
  <c r="K51" i="1"/>
  <c r="G51" i="1"/>
  <c r="I51" i="1" s="1"/>
  <c r="K50" i="1"/>
  <c r="G50" i="1"/>
  <c r="I50" i="1" s="1"/>
  <c r="K49" i="1"/>
  <c r="G49" i="1"/>
  <c r="I49" i="1" s="1"/>
  <c r="K48" i="1"/>
  <c r="G48" i="1"/>
  <c r="I48" i="1" s="1"/>
  <c r="K47" i="1"/>
  <c r="G47" i="1"/>
  <c r="I47" i="1" s="1"/>
  <c r="I84" i="1" l="1"/>
  <c r="K84" i="1" s="1"/>
  <c r="G82" i="1"/>
  <c r="I82" i="1" s="1"/>
  <c r="K82" i="1" s="1"/>
  <c r="K66" i="1"/>
  <c r="I72" i="1"/>
  <c r="K72" i="1" s="1"/>
  <c r="K65" i="1"/>
  <c r="I71" i="1"/>
  <c r="K71" i="1" s="1"/>
  <c r="G67" i="1"/>
  <c r="I67" i="1" s="1"/>
  <c r="K67" i="1" s="1"/>
  <c r="G64" i="1"/>
  <c r="I64" i="1" s="1"/>
  <c r="K64" i="1" s="1"/>
  <c r="J39" i="1" l="1"/>
  <c r="F39" i="1"/>
  <c r="G39" i="1" s="1"/>
  <c r="I39" i="1" s="1"/>
  <c r="K39" i="1" s="1"/>
  <c r="J35" i="1" l="1"/>
  <c r="F35" i="1"/>
  <c r="G35" i="1" s="1"/>
  <c r="I35" i="1" s="1"/>
  <c r="J34" i="1"/>
  <c r="F34" i="1"/>
  <c r="G34" i="1" s="1"/>
  <c r="I34" i="1" s="1"/>
  <c r="J33" i="1"/>
  <c r="F33" i="1"/>
  <c r="J32" i="1"/>
  <c r="F32" i="1"/>
  <c r="G58" i="1"/>
  <c r="I58" i="1" s="1"/>
  <c r="J58" i="1"/>
  <c r="E42" i="1"/>
  <c r="G42" i="1" s="1"/>
  <c r="I42" i="1" s="1"/>
  <c r="K41" i="1"/>
  <c r="G41" i="1"/>
  <c r="I41" i="1" s="1"/>
  <c r="J31" i="1"/>
  <c r="F31" i="1"/>
  <c r="G31" i="1" s="1"/>
  <c r="I31" i="1" s="1"/>
  <c r="J30" i="1"/>
  <c r="F30" i="1"/>
  <c r="G30" i="1" s="1"/>
  <c r="I30" i="1" s="1"/>
  <c r="J29" i="1"/>
  <c r="F29" i="1"/>
  <c r="J28" i="1"/>
  <c r="F28" i="1"/>
  <c r="K35" i="1" l="1"/>
  <c r="K31" i="1"/>
  <c r="K34" i="1"/>
  <c r="G32" i="1"/>
  <c r="I32" i="1" s="1"/>
  <c r="K32" i="1" s="1"/>
  <c r="G33" i="1"/>
  <c r="I33" i="1" s="1"/>
  <c r="K33" i="1" s="1"/>
  <c r="K58" i="1"/>
  <c r="K42" i="1"/>
  <c r="K30" i="1"/>
  <c r="G28" i="1"/>
  <c r="I28" i="1" s="1"/>
  <c r="K28" i="1" s="1"/>
  <c r="G29" i="1"/>
  <c r="I29" i="1" s="1"/>
  <c r="K29" i="1" s="1"/>
  <c r="J63" i="1"/>
  <c r="F63" i="1"/>
  <c r="G63" i="1" s="1"/>
  <c r="J62" i="1"/>
  <c r="F62" i="1"/>
  <c r="G62" i="1" s="1"/>
  <c r="I62" i="1" s="1"/>
  <c r="J74" i="1"/>
  <c r="F74" i="1"/>
  <c r="G74" i="1" s="1"/>
  <c r="I74" i="1" s="1"/>
  <c r="J70" i="1"/>
  <c r="F70" i="1"/>
  <c r="J69" i="1"/>
  <c r="F69" i="1"/>
  <c r="J61" i="1"/>
  <c r="F61" i="1"/>
  <c r="G61" i="1" s="1"/>
  <c r="I61" i="1" s="1"/>
  <c r="F60" i="1"/>
  <c r="G60" i="1" s="1"/>
  <c r="I60" i="1" s="1"/>
  <c r="K46" i="1"/>
  <c r="G46" i="1"/>
  <c r="I46" i="1" s="1"/>
  <c r="K45" i="1"/>
  <c r="G45" i="1"/>
  <c r="I45" i="1" s="1"/>
  <c r="K44" i="1"/>
  <c r="G44" i="1"/>
  <c r="I44" i="1" s="1"/>
  <c r="K43" i="1"/>
  <c r="G43" i="1"/>
  <c r="I43" i="1" s="1"/>
  <c r="J60" i="1"/>
  <c r="K60" i="1" l="1"/>
  <c r="K61" i="1"/>
  <c r="K62" i="1"/>
  <c r="I63" i="1"/>
  <c r="K63" i="1" s="1"/>
  <c r="G69" i="1"/>
  <c r="K74" i="1"/>
  <c r="G70" i="1"/>
  <c r="I70" i="1" s="1"/>
  <c r="K70" i="1" s="1"/>
  <c r="G56" i="1"/>
  <c r="I56" i="1" s="1"/>
  <c r="J56" i="1"/>
  <c r="J54" i="1"/>
  <c r="F54" i="1"/>
  <c r="J53" i="1"/>
  <c r="F53" i="1"/>
  <c r="I69" i="1" l="1"/>
  <c r="K69" i="1" s="1"/>
  <c r="G54" i="1"/>
  <c r="G53" i="1"/>
  <c r="K56" i="1"/>
  <c r="I54" i="1" l="1"/>
  <c r="K54" i="1" s="1"/>
  <c r="I53" i="1"/>
  <c r="K53" i="1" s="1"/>
  <c r="J37" i="1"/>
  <c r="F37" i="1"/>
  <c r="J38" i="1"/>
  <c r="F38" i="1"/>
  <c r="G38" i="1" s="1"/>
  <c r="I38" i="1" s="1"/>
  <c r="F26" i="1"/>
  <c r="G26" i="1" s="1"/>
  <c r="J26" i="1"/>
  <c r="F25" i="1"/>
  <c r="G25" i="1" s="1"/>
  <c r="I25" i="1" s="1"/>
  <c r="J25" i="1"/>
  <c r="F24" i="1"/>
  <c r="G24" i="1" s="1"/>
  <c r="I24" i="1" s="1"/>
  <c r="J24" i="1"/>
  <c r="F23" i="1"/>
  <c r="G23" i="1" s="1"/>
  <c r="I23" i="1" s="1"/>
  <c r="J23" i="1"/>
  <c r="F22" i="1"/>
  <c r="G22" i="1" s="1"/>
  <c r="I22" i="1" s="1"/>
  <c r="J22" i="1"/>
  <c r="F21" i="1"/>
  <c r="G21" i="1" s="1"/>
  <c r="I21" i="1" s="1"/>
  <c r="J21" i="1"/>
  <c r="F20" i="1"/>
  <c r="G20" i="1" s="1"/>
  <c r="I20" i="1" s="1"/>
  <c r="J20" i="1"/>
  <c r="F19" i="1"/>
  <c r="G19" i="1" s="1"/>
  <c r="I19" i="1" s="1"/>
  <c r="J19" i="1"/>
  <c r="F18" i="1"/>
  <c r="G18" i="1" s="1"/>
  <c r="J18" i="1"/>
  <c r="F17" i="1"/>
  <c r="G17" i="1" s="1"/>
  <c r="J17" i="1"/>
  <c r="F16" i="1"/>
  <c r="G16" i="1" s="1"/>
  <c r="J16" i="1"/>
  <c r="F15" i="1"/>
  <c r="G15" i="1" s="1"/>
  <c r="I15" i="1" s="1"/>
  <c r="J15" i="1"/>
  <c r="F14" i="1"/>
  <c r="G14" i="1" s="1"/>
  <c r="J14" i="1"/>
  <c r="F13" i="1"/>
  <c r="G13" i="1" s="1"/>
  <c r="J13" i="1"/>
  <c r="F12" i="1"/>
  <c r="G12" i="1" s="1"/>
  <c r="J12" i="1"/>
  <c r="J11" i="1"/>
  <c r="F11" i="1"/>
  <c r="J10" i="1"/>
  <c r="F10" i="1"/>
  <c r="J9" i="1"/>
  <c r="F9" i="1"/>
  <c r="J8" i="1"/>
  <c r="F8" i="1"/>
  <c r="J7" i="1"/>
  <c r="F7" i="1"/>
  <c r="J6" i="1"/>
  <c r="F6" i="1"/>
  <c r="G6" i="1" s="1"/>
  <c r="I6" i="1" s="1"/>
  <c r="K22" i="1" l="1"/>
  <c r="K25" i="1"/>
  <c r="K21" i="1"/>
  <c r="K23" i="1"/>
  <c r="K6" i="1"/>
  <c r="K19" i="1"/>
  <c r="K38" i="1"/>
  <c r="G37" i="1"/>
  <c r="K24" i="1"/>
  <c r="I14" i="1"/>
  <c r="K14" i="1" s="1"/>
  <c r="K15" i="1"/>
  <c r="I17" i="1"/>
  <c r="K17" i="1" s="1"/>
  <c r="K20" i="1"/>
  <c r="I26" i="1"/>
  <c r="K26" i="1" s="1"/>
  <c r="I18" i="1"/>
  <c r="K18" i="1" s="1"/>
  <c r="I16" i="1"/>
  <c r="K16" i="1" s="1"/>
  <c r="I13" i="1"/>
  <c r="K13" i="1" s="1"/>
  <c r="I12" i="1"/>
  <c r="K12" i="1" s="1"/>
  <c r="G11" i="1"/>
  <c r="I11" i="1" s="1"/>
  <c r="K11" i="1" s="1"/>
  <c r="G10" i="1"/>
  <c r="I10" i="1" s="1"/>
  <c r="K10" i="1" s="1"/>
  <c r="G9" i="1"/>
  <c r="I9" i="1" s="1"/>
  <c r="K9" i="1" s="1"/>
  <c r="G8" i="1"/>
  <c r="I8" i="1" s="1"/>
  <c r="K8" i="1" s="1"/>
  <c r="G7" i="1"/>
  <c r="I7" i="1" s="1"/>
  <c r="K7" i="1" s="1"/>
  <c r="I37" i="1" l="1"/>
  <c r="K37" i="1" s="1"/>
</calcChain>
</file>

<file path=xl/sharedStrings.xml><?xml version="1.0" encoding="utf-8"?>
<sst xmlns="http://schemas.openxmlformats.org/spreadsheetml/2006/main" count="111" uniqueCount="80">
  <si>
    <t>Imponibile</t>
  </si>
  <si>
    <t>IVA</t>
  </si>
  <si>
    <t>Altre somme</t>
  </si>
  <si>
    <t>Ritenuta</t>
  </si>
  <si>
    <t>Netto corrisposto</t>
  </si>
  <si>
    <t>Contr.4%</t>
  </si>
  <si>
    <t>Totale Fattura</t>
  </si>
  <si>
    <t>Data pagamento</t>
  </si>
  <si>
    <t>Nr. fattura</t>
  </si>
  <si>
    <t>Data fattura</t>
  </si>
  <si>
    <t xml:space="preserve"> </t>
  </si>
  <si>
    <t>Competenza</t>
  </si>
  <si>
    <t>Ascioni Stefano</t>
  </si>
  <si>
    <t>NC 41</t>
  </si>
  <si>
    <t>NC 50</t>
  </si>
  <si>
    <t>supporto Uff.Personale</t>
  </si>
  <si>
    <t>supporto Direttore Generale</t>
  </si>
  <si>
    <t>Anticorruzione</t>
  </si>
  <si>
    <t>Attività OIV</t>
  </si>
  <si>
    <t>Supporto INWIT</t>
  </si>
  <si>
    <t>Licenziamenti Solland</t>
  </si>
  <si>
    <t>Peer Dr. Peter</t>
  </si>
  <si>
    <t>61/00</t>
  </si>
  <si>
    <t>62/00</t>
  </si>
  <si>
    <t>338/00</t>
  </si>
  <si>
    <t>339/00</t>
  </si>
  <si>
    <t>Elaborazione paghe</t>
  </si>
  <si>
    <t>Spettanze extra</t>
  </si>
  <si>
    <t>Varie</t>
  </si>
  <si>
    <t>Gliera Rieper &amp; Partner</t>
  </si>
  <si>
    <t>Contributo straordinario  bollette</t>
  </si>
  <si>
    <t>Competenze</t>
  </si>
  <si>
    <t>Studio Perathoner &amp; Partner</t>
  </si>
  <si>
    <t>162/EL</t>
  </si>
  <si>
    <t>264/EL</t>
  </si>
  <si>
    <t>Stefani - Scaramellino</t>
  </si>
  <si>
    <t>Trevor Srl</t>
  </si>
  <si>
    <t>Studio D'Apolito</t>
  </si>
  <si>
    <t>335/2022/EL</t>
  </si>
  <si>
    <t>334/2022/EL</t>
  </si>
  <si>
    <t>Pratica Edison</t>
  </si>
  <si>
    <t>Pratica Gala</t>
  </si>
  <si>
    <t>Tiefenbrunner Avv.Thomas</t>
  </si>
  <si>
    <t>Compenso ODV 08/21 - 07/22</t>
  </si>
  <si>
    <t>2021/2022</t>
  </si>
  <si>
    <t>Compenso ODV 08 - 12/22</t>
  </si>
  <si>
    <t>Studio Micheletto Marinelli</t>
  </si>
  <si>
    <t>Compenso ODV 2022</t>
  </si>
  <si>
    <t>410/2022/EL</t>
  </si>
  <si>
    <t>23/2023/EL</t>
  </si>
  <si>
    <t>Von Marsoner Karl Heinz</t>
  </si>
  <si>
    <t>Consulenti e collaboratori</t>
  </si>
  <si>
    <t>290/00</t>
  </si>
  <si>
    <t>291/00</t>
  </si>
  <si>
    <t>93/00</t>
  </si>
  <si>
    <t>97/00</t>
  </si>
  <si>
    <t>Revisione bilancio 2022</t>
  </si>
  <si>
    <t>Verifiche periodiche</t>
  </si>
  <si>
    <t>Acc. Revisione bilancio 2023</t>
  </si>
  <si>
    <t>CAS 2022</t>
  </si>
  <si>
    <t>67/2023/EL</t>
  </si>
  <si>
    <t>Compensi ODV</t>
  </si>
  <si>
    <t>190/2023/EL</t>
  </si>
  <si>
    <t>Compenso Consul.Spec.</t>
  </si>
  <si>
    <t>247/2023/EL</t>
  </si>
  <si>
    <t>Acconto ODV 2023</t>
  </si>
  <si>
    <t>497/2023/EL</t>
  </si>
  <si>
    <t>Compenso ODV 2023</t>
  </si>
  <si>
    <t>OIV</t>
  </si>
  <si>
    <t>ODV</t>
  </si>
  <si>
    <t>Reg.Procura</t>
  </si>
  <si>
    <t>Causa Sodai</t>
  </si>
  <si>
    <t>DMB</t>
  </si>
  <si>
    <t>19/2024</t>
  </si>
  <si>
    <t>Comune di Nalles</t>
  </si>
  <si>
    <t xml:space="preserve">Utilititeam CO. Srl </t>
  </si>
  <si>
    <t xml:space="preserve">Villa Elio </t>
  </si>
  <si>
    <t xml:space="preserve">Loner-Bertacchi-Francia-Pomella </t>
  </si>
  <si>
    <t xml:space="preserve">Musto Umberto </t>
  </si>
  <si>
    <t xml:space="preserve">Studio legale Fava &amp; Partner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</si>
</sst>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7" xfId="0" applyBorder="1"/>
    <xf numFmtId="14" fontId="0" fillId="0" borderId="0" xfId="0" applyNumberFormat="1" applyBorder="1"/>
    <xf numFmtId="4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2" borderId="7" xfId="0" applyFill="1" applyBorder="1"/>
    <xf numFmtId="14" fontId="0" fillId="2" borderId="0" xfId="0" applyNumberFormat="1" applyFill="1" applyBorder="1"/>
    <xf numFmtId="4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0" fillId="2" borderId="8" xfId="0" applyFill="1" applyBorder="1"/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7" xfId="0" applyBorder="1" applyAlignment="1">
      <alignment horizontal="right"/>
    </xf>
    <xf numFmtId="0" fontId="0" fillId="4" borderId="7" xfId="0" applyFill="1" applyBorder="1"/>
    <xf numFmtId="14" fontId="0" fillId="4" borderId="0" xfId="0" applyNumberFormat="1" applyFill="1" applyBorder="1"/>
    <xf numFmtId="4" fontId="0" fillId="4" borderId="0" xfId="0" applyNumberFormat="1" applyFill="1" applyBorder="1"/>
    <xf numFmtId="14" fontId="0" fillId="4" borderId="0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4" fontId="0" fillId="0" borderId="0" xfId="0" applyNumberFormat="1" applyFill="1" applyBorder="1"/>
    <xf numFmtId="0" fontId="0" fillId="0" borderId="9" xfId="0" applyBorder="1"/>
    <xf numFmtId="14" fontId="0" fillId="0" borderId="0" xfId="0" applyNumberFormat="1" applyFill="1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14" fontId="0" fillId="0" borderId="0" xfId="0" applyNumberForma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10" xfId="0" applyBorder="1"/>
    <xf numFmtId="0" fontId="0" fillId="0" borderId="11" xfId="0" applyBorder="1"/>
    <xf numFmtId="14" fontId="0" fillId="0" borderId="12" xfId="0" applyNumberFormat="1" applyBorder="1"/>
    <xf numFmtId="4" fontId="0" fillId="0" borderId="12" xfId="0" applyNumberFormat="1" applyBorder="1"/>
    <xf numFmtId="14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3D6A5-9FB8-482B-9DA2-94BA25E45103}">
  <sheetPr>
    <pageSetUpPr fitToPage="1"/>
  </sheetPr>
  <dimension ref="B3:N86"/>
  <sheetViews>
    <sheetView tabSelected="1" workbookViewId="0">
      <selection activeCell="O69" sqref="O69"/>
    </sheetView>
  </sheetViews>
  <sheetFormatPr defaultRowHeight="15" x14ac:dyDescent="0.25"/>
  <cols>
    <col min="2" max="2" width="32.5703125" customWidth="1"/>
    <col min="3" max="3" width="11.5703125" bestFit="1" customWidth="1"/>
    <col min="4" max="4" width="11.42578125" bestFit="1" customWidth="1"/>
    <col min="5" max="5" width="10.7109375" bestFit="1" customWidth="1"/>
    <col min="6" max="6" width="9" bestFit="1" customWidth="1"/>
    <col min="7" max="7" width="8.85546875" bestFit="1" customWidth="1"/>
    <col min="8" max="8" width="12.42578125" bestFit="1" customWidth="1"/>
    <col min="9" max="9" width="13.42578125" bestFit="1" customWidth="1"/>
    <col min="10" max="10" width="8.85546875" bestFit="1" customWidth="1"/>
    <col min="11" max="11" width="16.5703125" bestFit="1" customWidth="1"/>
    <col min="12" max="12" width="15.5703125" bestFit="1" customWidth="1"/>
    <col min="13" max="13" width="20.42578125" bestFit="1" customWidth="1"/>
    <col min="14" max="14" width="31.140625" bestFit="1" customWidth="1"/>
    <col min="15" max="15" width="19.7109375" bestFit="1" customWidth="1"/>
  </cols>
  <sheetData>
    <row r="3" spans="2:14" ht="15.75" thickBot="1" x14ac:dyDescent="0.3"/>
    <row r="4" spans="2:14" x14ac:dyDescent="0.25">
      <c r="B4" t="s">
        <v>10</v>
      </c>
      <c r="C4" s="30" t="s">
        <v>51</v>
      </c>
      <c r="D4" s="31"/>
      <c r="E4" s="31"/>
      <c r="F4" s="31"/>
      <c r="G4" s="31"/>
      <c r="H4" s="31"/>
      <c r="I4" s="31"/>
      <c r="J4" s="31"/>
      <c r="K4" s="31"/>
      <c r="L4" s="31"/>
      <c r="M4" s="32"/>
    </row>
    <row r="5" spans="2:14" s="1" customFormat="1" ht="15.75" thickBot="1" x14ac:dyDescent="0.3">
      <c r="C5" s="3" t="s">
        <v>8</v>
      </c>
      <c r="D5" s="2" t="s">
        <v>9</v>
      </c>
      <c r="E5" s="2" t="s">
        <v>0</v>
      </c>
      <c r="F5" s="2" t="s">
        <v>5</v>
      </c>
      <c r="G5" s="2" t="s">
        <v>1</v>
      </c>
      <c r="H5" s="2" t="s">
        <v>2</v>
      </c>
      <c r="I5" s="2" t="s">
        <v>6</v>
      </c>
      <c r="J5" s="2" t="s">
        <v>3</v>
      </c>
      <c r="K5" s="2" t="s">
        <v>4</v>
      </c>
      <c r="L5" s="2" t="s">
        <v>7</v>
      </c>
      <c r="M5" s="4" t="s">
        <v>11</v>
      </c>
    </row>
    <row r="6" spans="2:14" ht="15.75" thickBot="1" x14ac:dyDescent="0.3">
      <c r="B6" s="25" t="s">
        <v>12</v>
      </c>
      <c r="C6" s="5">
        <v>13</v>
      </c>
      <c r="D6" s="6">
        <v>44593</v>
      </c>
      <c r="E6" s="7">
        <v>4600</v>
      </c>
      <c r="F6" s="7">
        <f t="shared" ref="F6:F26" si="0">+E6*0.04</f>
        <v>184</v>
      </c>
      <c r="G6" s="7">
        <f t="shared" ref="G6:G26" si="1">+(E6+F6)*0.22</f>
        <v>1052.48</v>
      </c>
      <c r="H6" s="7"/>
      <c r="I6" s="7">
        <f t="shared" ref="I6:I26" si="2">+E6+F6+G6</f>
        <v>5836.48</v>
      </c>
      <c r="J6" s="7">
        <f t="shared" ref="J6:J26" si="3">+E6*0.2</f>
        <v>920</v>
      </c>
      <c r="K6" s="7">
        <f t="shared" ref="K6:K26" si="4">+I6-J6</f>
        <v>4916.4799999999996</v>
      </c>
      <c r="L6" s="8">
        <v>44599</v>
      </c>
      <c r="M6" s="15">
        <v>2022</v>
      </c>
      <c r="N6" t="s">
        <v>16</v>
      </c>
    </row>
    <row r="7" spans="2:14" x14ac:dyDescent="0.25">
      <c r="C7" s="5">
        <v>14</v>
      </c>
      <c r="D7" s="6">
        <v>44593</v>
      </c>
      <c r="E7" s="7">
        <v>4600</v>
      </c>
      <c r="F7" s="7">
        <f t="shared" si="0"/>
        <v>184</v>
      </c>
      <c r="G7" s="7">
        <f t="shared" si="1"/>
        <v>1052.48</v>
      </c>
      <c r="H7" s="7"/>
      <c r="I7" s="7">
        <f t="shared" si="2"/>
        <v>5836.48</v>
      </c>
      <c r="J7" s="7">
        <f t="shared" si="3"/>
        <v>920</v>
      </c>
      <c r="K7" s="7">
        <f t="shared" si="4"/>
        <v>4916.4799999999996</v>
      </c>
      <c r="L7" s="8">
        <v>44599</v>
      </c>
      <c r="M7" s="15">
        <v>2022</v>
      </c>
      <c r="N7" t="s">
        <v>16</v>
      </c>
    </row>
    <row r="8" spans="2:14" x14ac:dyDescent="0.25">
      <c r="C8" s="5">
        <v>15</v>
      </c>
      <c r="D8" s="6">
        <v>44593</v>
      </c>
      <c r="E8" s="7">
        <v>2100</v>
      </c>
      <c r="F8" s="7">
        <f t="shared" si="0"/>
        <v>84</v>
      </c>
      <c r="G8" s="7">
        <f t="shared" si="1"/>
        <v>480.48</v>
      </c>
      <c r="H8" s="7"/>
      <c r="I8" s="7">
        <f t="shared" si="2"/>
        <v>2664.48</v>
      </c>
      <c r="J8" s="7">
        <f t="shared" si="3"/>
        <v>420</v>
      </c>
      <c r="K8" s="7">
        <f t="shared" si="4"/>
        <v>2244.48</v>
      </c>
      <c r="L8" s="8">
        <v>44599</v>
      </c>
      <c r="M8" s="15">
        <v>2022</v>
      </c>
      <c r="N8" t="s">
        <v>15</v>
      </c>
    </row>
    <row r="9" spans="2:14" x14ac:dyDescent="0.25">
      <c r="C9" s="5">
        <v>16</v>
      </c>
      <c r="D9" s="6">
        <v>44593</v>
      </c>
      <c r="E9" s="7">
        <v>2100</v>
      </c>
      <c r="F9" s="7">
        <f t="shared" si="0"/>
        <v>84</v>
      </c>
      <c r="G9" s="7">
        <f t="shared" si="1"/>
        <v>480.48</v>
      </c>
      <c r="H9" s="7"/>
      <c r="I9" s="7">
        <f t="shared" si="2"/>
        <v>2664.48</v>
      </c>
      <c r="J9" s="7">
        <f t="shared" si="3"/>
        <v>420</v>
      </c>
      <c r="K9" s="7">
        <f t="shared" si="4"/>
        <v>2244.48</v>
      </c>
      <c r="L9" s="8">
        <v>44599</v>
      </c>
      <c r="M9" s="15">
        <v>2022</v>
      </c>
      <c r="N9" t="s">
        <v>15</v>
      </c>
    </row>
    <row r="10" spans="2:14" x14ac:dyDescent="0.25">
      <c r="C10" s="5">
        <v>26</v>
      </c>
      <c r="D10" s="6">
        <v>44621</v>
      </c>
      <c r="E10" s="7">
        <v>2100</v>
      </c>
      <c r="F10" s="7">
        <f t="shared" si="0"/>
        <v>84</v>
      </c>
      <c r="G10" s="7">
        <f t="shared" si="1"/>
        <v>480.48</v>
      </c>
      <c r="H10" s="7"/>
      <c r="I10" s="7">
        <f t="shared" si="2"/>
        <v>2664.48</v>
      </c>
      <c r="J10" s="7">
        <f t="shared" si="3"/>
        <v>420</v>
      </c>
      <c r="K10" s="7">
        <f t="shared" si="4"/>
        <v>2244.48</v>
      </c>
      <c r="L10" s="8">
        <v>44629</v>
      </c>
      <c r="M10" s="15">
        <v>2022</v>
      </c>
      <c r="N10" t="s">
        <v>15</v>
      </c>
    </row>
    <row r="11" spans="2:14" x14ac:dyDescent="0.25">
      <c r="C11" s="18">
        <v>39</v>
      </c>
      <c r="D11" s="19">
        <v>44652</v>
      </c>
      <c r="E11" s="20">
        <v>2100</v>
      </c>
      <c r="F11" s="20">
        <f t="shared" si="0"/>
        <v>84</v>
      </c>
      <c r="G11" s="20">
        <f t="shared" si="1"/>
        <v>480.48</v>
      </c>
      <c r="H11" s="20"/>
      <c r="I11" s="20">
        <f t="shared" si="2"/>
        <v>2664.48</v>
      </c>
      <c r="J11" s="20">
        <f t="shared" si="3"/>
        <v>420</v>
      </c>
      <c r="K11" s="20">
        <f t="shared" si="4"/>
        <v>2244.48</v>
      </c>
      <c r="L11" s="21"/>
      <c r="M11" s="22">
        <v>2022</v>
      </c>
      <c r="N11" t="s">
        <v>15</v>
      </c>
    </row>
    <row r="12" spans="2:14" x14ac:dyDescent="0.25">
      <c r="C12" s="18" t="s">
        <v>13</v>
      </c>
      <c r="D12" s="19">
        <v>44655</v>
      </c>
      <c r="E12" s="20">
        <v>-2100</v>
      </c>
      <c r="F12" s="20">
        <f t="shared" si="0"/>
        <v>-84</v>
      </c>
      <c r="G12" s="20">
        <f t="shared" si="1"/>
        <v>-480.48</v>
      </c>
      <c r="H12" s="20"/>
      <c r="I12" s="20">
        <f t="shared" si="2"/>
        <v>-2664.48</v>
      </c>
      <c r="J12" s="20">
        <f t="shared" si="3"/>
        <v>-420</v>
      </c>
      <c r="K12" s="20">
        <f t="shared" si="4"/>
        <v>-2244.48</v>
      </c>
      <c r="L12" s="21"/>
      <c r="M12" s="22">
        <v>2022</v>
      </c>
      <c r="N12" t="s">
        <v>15</v>
      </c>
    </row>
    <row r="13" spans="2:14" x14ac:dyDescent="0.25">
      <c r="C13" s="5">
        <v>42</v>
      </c>
      <c r="D13" s="6">
        <v>44655</v>
      </c>
      <c r="E13" s="7">
        <v>1750</v>
      </c>
      <c r="F13" s="7">
        <f t="shared" si="0"/>
        <v>70</v>
      </c>
      <c r="G13" s="7">
        <f t="shared" si="1"/>
        <v>400.4</v>
      </c>
      <c r="H13" s="7"/>
      <c r="I13" s="7">
        <f t="shared" si="2"/>
        <v>2220.4</v>
      </c>
      <c r="J13" s="7">
        <f t="shared" si="3"/>
        <v>350</v>
      </c>
      <c r="K13" s="7">
        <f t="shared" si="4"/>
        <v>1870.4</v>
      </c>
      <c r="L13" s="8">
        <v>44662</v>
      </c>
      <c r="M13" s="15">
        <v>2022</v>
      </c>
      <c r="N13" t="s">
        <v>15</v>
      </c>
    </row>
    <row r="14" spans="2:14" x14ac:dyDescent="0.25">
      <c r="C14" s="5">
        <v>48</v>
      </c>
      <c r="D14" s="6">
        <v>44686</v>
      </c>
      <c r="E14" s="7">
        <v>2012.5</v>
      </c>
      <c r="F14" s="7">
        <f t="shared" si="0"/>
        <v>80.5</v>
      </c>
      <c r="G14" s="7">
        <f t="shared" si="1"/>
        <v>460.46</v>
      </c>
      <c r="H14" s="7"/>
      <c r="I14" s="7">
        <f t="shared" si="2"/>
        <v>2553.46</v>
      </c>
      <c r="J14" s="7">
        <f t="shared" si="3"/>
        <v>402.5</v>
      </c>
      <c r="K14" s="7">
        <f t="shared" si="4"/>
        <v>2150.96</v>
      </c>
      <c r="L14" s="8">
        <v>44690</v>
      </c>
      <c r="M14" s="15">
        <v>2022</v>
      </c>
      <c r="N14" t="s">
        <v>15</v>
      </c>
    </row>
    <row r="15" spans="2:14" x14ac:dyDescent="0.25">
      <c r="C15" s="18">
        <v>49</v>
      </c>
      <c r="D15" s="19">
        <v>44686</v>
      </c>
      <c r="E15" s="20">
        <v>12144</v>
      </c>
      <c r="F15" s="20">
        <f t="shared" si="0"/>
        <v>485.76</v>
      </c>
      <c r="G15" s="20">
        <f t="shared" si="1"/>
        <v>2778.5472</v>
      </c>
      <c r="H15" s="20"/>
      <c r="I15" s="20">
        <f t="shared" si="2"/>
        <v>15408.307199999999</v>
      </c>
      <c r="J15" s="20">
        <f t="shared" si="3"/>
        <v>2428.8000000000002</v>
      </c>
      <c r="K15" s="20">
        <f t="shared" si="4"/>
        <v>12979.5072</v>
      </c>
      <c r="L15" s="21"/>
      <c r="M15" s="22">
        <v>2022</v>
      </c>
      <c r="N15" t="s">
        <v>17</v>
      </c>
    </row>
    <row r="16" spans="2:14" x14ac:dyDescent="0.25">
      <c r="C16" s="18" t="s">
        <v>14</v>
      </c>
      <c r="D16" s="19">
        <v>44686</v>
      </c>
      <c r="E16" s="20">
        <v>-12144</v>
      </c>
      <c r="F16" s="20">
        <f t="shared" si="0"/>
        <v>-485.76</v>
      </c>
      <c r="G16" s="20">
        <f t="shared" si="1"/>
        <v>-2778.5472</v>
      </c>
      <c r="H16" s="20"/>
      <c r="I16" s="20">
        <f t="shared" si="2"/>
        <v>-15408.307199999999</v>
      </c>
      <c r="J16" s="20">
        <f t="shared" si="3"/>
        <v>-2428.8000000000002</v>
      </c>
      <c r="K16" s="20">
        <f t="shared" si="4"/>
        <v>-12979.5072</v>
      </c>
      <c r="L16" s="21"/>
      <c r="M16" s="22">
        <v>2022</v>
      </c>
      <c r="N16" t="s">
        <v>17</v>
      </c>
    </row>
    <row r="17" spans="2:14" x14ac:dyDescent="0.25">
      <c r="C17" s="5">
        <v>51</v>
      </c>
      <c r="D17" s="6">
        <v>44686</v>
      </c>
      <c r="E17" s="7">
        <v>12144</v>
      </c>
      <c r="F17" s="7">
        <f t="shared" si="0"/>
        <v>485.76</v>
      </c>
      <c r="G17" s="7">
        <f t="shared" si="1"/>
        <v>2778.5472</v>
      </c>
      <c r="H17" s="7"/>
      <c r="I17" s="7">
        <f t="shared" si="2"/>
        <v>15408.307199999999</v>
      </c>
      <c r="J17" s="7">
        <f t="shared" si="3"/>
        <v>2428.8000000000002</v>
      </c>
      <c r="K17" s="7">
        <f t="shared" si="4"/>
        <v>12979.5072</v>
      </c>
      <c r="L17" s="8">
        <v>44711</v>
      </c>
      <c r="M17" s="15">
        <v>2022</v>
      </c>
      <c r="N17" t="s">
        <v>18</v>
      </c>
    </row>
    <row r="18" spans="2:14" x14ac:dyDescent="0.25">
      <c r="C18" s="5">
        <v>58</v>
      </c>
      <c r="D18" s="6">
        <v>44713</v>
      </c>
      <c r="E18" s="7">
        <v>2012.5</v>
      </c>
      <c r="F18" s="7">
        <f t="shared" si="0"/>
        <v>80.5</v>
      </c>
      <c r="G18" s="7">
        <f t="shared" si="1"/>
        <v>460.46</v>
      </c>
      <c r="H18" s="7"/>
      <c r="I18" s="7">
        <f t="shared" si="2"/>
        <v>2553.46</v>
      </c>
      <c r="J18" s="7">
        <f t="shared" si="3"/>
        <v>402.5</v>
      </c>
      <c r="K18" s="7">
        <f t="shared" si="4"/>
        <v>2150.96</v>
      </c>
      <c r="L18" s="8">
        <v>44732</v>
      </c>
      <c r="M18" s="15">
        <v>2022</v>
      </c>
      <c r="N18" t="s">
        <v>15</v>
      </c>
    </row>
    <row r="19" spans="2:14" x14ac:dyDescent="0.25">
      <c r="C19" s="5">
        <v>61</v>
      </c>
      <c r="D19" s="6">
        <v>44729</v>
      </c>
      <c r="E19" s="7">
        <v>3910</v>
      </c>
      <c r="F19" s="7">
        <f t="shared" si="0"/>
        <v>156.4</v>
      </c>
      <c r="G19" s="7">
        <f t="shared" si="1"/>
        <v>894.60800000000006</v>
      </c>
      <c r="H19" s="7"/>
      <c r="I19" s="7">
        <f t="shared" si="2"/>
        <v>4961.0079999999998</v>
      </c>
      <c r="J19" s="7">
        <f t="shared" si="3"/>
        <v>782</v>
      </c>
      <c r="K19" s="7">
        <f t="shared" si="4"/>
        <v>4179.0079999999998</v>
      </c>
      <c r="L19" s="8">
        <v>44753</v>
      </c>
      <c r="M19" s="15">
        <v>2022</v>
      </c>
      <c r="N19" t="s">
        <v>19</v>
      </c>
    </row>
    <row r="20" spans="2:14" x14ac:dyDescent="0.25">
      <c r="C20" s="5">
        <v>66</v>
      </c>
      <c r="D20" s="6">
        <v>44743</v>
      </c>
      <c r="E20" s="7">
        <v>2012.5</v>
      </c>
      <c r="F20" s="7">
        <f t="shared" si="0"/>
        <v>80.5</v>
      </c>
      <c r="G20" s="7">
        <f t="shared" si="1"/>
        <v>460.46</v>
      </c>
      <c r="H20" s="7"/>
      <c r="I20" s="7">
        <f t="shared" si="2"/>
        <v>2553.46</v>
      </c>
      <c r="J20" s="7">
        <f t="shared" si="3"/>
        <v>402.5</v>
      </c>
      <c r="K20" s="7">
        <f t="shared" si="4"/>
        <v>2150.96</v>
      </c>
      <c r="L20" s="8">
        <v>44753</v>
      </c>
      <c r="M20" s="15">
        <v>2022</v>
      </c>
      <c r="N20" t="s">
        <v>15</v>
      </c>
    </row>
    <row r="21" spans="2:14" x14ac:dyDescent="0.25">
      <c r="C21" s="5">
        <v>70</v>
      </c>
      <c r="D21" s="6">
        <v>44770</v>
      </c>
      <c r="E21" s="7">
        <v>2300</v>
      </c>
      <c r="F21" s="7">
        <f t="shared" si="0"/>
        <v>92</v>
      </c>
      <c r="G21" s="7">
        <f t="shared" si="1"/>
        <v>526.24</v>
      </c>
      <c r="H21" s="7"/>
      <c r="I21" s="7">
        <f t="shared" si="2"/>
        <v>2918.24</v>
      </c>
      <c r="J21" s="7">
        <f t="shared" si="3"/>
        <v>460</v>
      </c>
      <c r="K21" s="7">
        <f t="shared" si="4"/>
        <v>2458.2399999999998</v>
      </c>
      <c r="L21" s="8">
        <v>44777</v>
      </c>
      <c r="M21" s="15">
        <v>2022</v>
      </c>
      <c r="N21" t="s">
        <v>20</v>
      </c>
    </row>
    <row r="22" spans="2:14" x14ac:dyDescent="0.25">
      <c r="C22" s="5">
        <v>75</v>
      </c>
      <c r="D22" s="6">
        <v>44774</v>
      </c>
      <c r="E22" s="7">
        <v>2012.5</v>
      </c>
      <c r="F22" s="7">
        <f t="shared" si="0"/>
        <v>80.5</v>
      </c>
      <c r="G22" s="7">
        <f t="shared" si="1"/>
        <v>460.46</v>
      </c>
      <c r="H22" s="7"/>
      <c r="I22" s="7">
        <f t="shared" si="2"/>
        <v>2553.46</v>
      </c>
      <c r="J22" s="7">
        <f t="shared" si="3"/>
        <v>402.5</v>
      </c>
      <c r="K22" s="7">
        <f t="shared" si="4"/>
        <v>2150.96</v>
      </c>
      <c r="L22" s="8">
        <v>44782</v>
      </c>
      <c r="M22" s="15">
        <v>2022</v>
      </c>
      <c r="N22" t="s">
        <v>15</v>
      </c>
    </row>
    <row r="23" spans="2:14" x14ac:dyDescent="0.25">
      <c r="C23" s="5">
        <v>82</v>
      </c>
      <c r="D23" s="6">
        <v>44805</v>
      </c>
      <c r="E23" s="7">
        <v>2012.5</v>
      </c>
      <c r="F23" s="7">
        <f t="shared" si="0"/>
        <v>80.5</v>
      </c>
      <c r="G23" s="7">
        <f t="shared" si="1"/>
        <v>460.46</v>
      </c>
      <c r="H23" s="7"/>
      <c r="I23" s="7">
        <f t="shared" si="2"/>
        <v>2553.46</v>
      </c>
      <c r="J23" s="7">
        <f t="shared" si="3"/>
        <v>402.5</v>
      </c>
      <c r="K23" s="7">
        <f t="shared" si="4"/>
        <v>2150.96</v>
      </c>
      <c r="L23" s="8">
        <v>44812</v>
      </c>
      <c r="M23" s="15">
        <v>2022</v>
      </c>
      <c r="N23" t="s">
        <v>15</v>
      </c>
    </row>
    <row r="24" spans="2:14" x14ac:dyDescent="0.25">
      <c r="C24" s="5">
        <v>99</v>
      </c>
      <c r="D24" s="6">
        <v>44837</v>
      </c>
      <c r="E24" s="7">
        <v>2012.5</v>
      </c>
      <c r="F24" s="7">
        <f t="shared" si="0"/>
        <v>80.5</v>
      </c>
      <c r="G24" s="7">
        <f t="shared" si="1"/>
        <v>460.46</v>
      </c>
      <c r="H24" s="7"/>
      <c r="I24" s="7">
        <f t="shared" si="2"/>
        <v>2553.46</v>
      </c>
      <c r="J24" s="7">
        <f t="shared" si="3"/>
        <v>402.5</v>
      </c>
      <c r="K24" s="7">
        <f t="shared" si="4"/>
        <v>2150.96</v>
      </c>
      <c r="L24" s="8">
        <v>44846</v>
      </c>
      <c r="M24" s="15">
        <v>2022</v>
      </c>
      <c r="N24" t="s">
        <v>15</v>
      </c>
    </row>
    <row r="25" spans="2:14" x14ac:dyDescent="0.25">
      <c r="C25" s="5">
        <v>107</v>
      </c>
      <c r="D25" s="6">
        <v>44867</v>
      </c>
      <c r="E25" s="7">
        <v>2012.5</v>
      </c>
      <c r="F25" s="7">
        <f t="shared" si="0"/>
        <v>80.5</v>
      </c>
      <c r="G25" s="7">
        <f t="shared" si="1"/>
        <v>460.46</v>
      </c>
      <c r="H25" s="7"/>
      <c r="I25" s="7">
        <f t="shared" si="2"/>
        <v>2553.46</v>
      </c>
      <c r="J25" s="7">
        <f t="shared" si="3"/>
        <v>402.5</v>
      </c>
      <c r="K25" s="7">
        <f t="shared" si="4"/>
        <v>2150.96</v>
      </c>
      <c r="L25" s="8">
        <v>44879</v>
      </c>
      <c r="M25" s="15">
        <v>2022</v>
      </c>
      <c r="N25" t="s">
        <v>15</v>
      </c>
    </row>
    <row r="26" spans="2:14" x14ac:dyDescent="0.25">
      <c r="C26" s="5">
        <v>118</v>
      </c>
      <c r="D26" s="6">
        <v>44900</v>
      </c>
      <c r="E26" s="7">
        <v>2012.5</v>
      </c>
      <c r="F26" s="7">
        <f t="shared" si="0"/>
        <v>80.5</v>
      </c>
      <c r="G26" s="7">
        <f t="shared" si="1"/>
        <v>460.46</v>
      </c>
      <c r="H26" s="7"/>
      <c r="I26" s="7">
        <f t="shared" si="2"/>
        <v>2553.46</v>
      </c>
      <c r="J26" s="7">
        <f t="shared" si="3"/>
        <v>402.5</v>
      </c>
      <c r="K26" s="7">
        <f t="shared" si="4"/>
        <v>2150.96</v>
      </c>
      <c r="L26" s="8">
        <v>44908</v>
      </c>
      <c r="M26" s="15">
        <v>2022</v>
      </c>
      <c r="N26" t="s">
        <v>15</v>
      </c>
    </row>
    <row r="27" spans="2:14" ht="4.5" customHeight="1" thickBot="1" x14ac:dyDescent="0.3">
      <c r="C27" s="9"/>
      <c r="D27" s="10"/>
      <c r="E27" s="11"/>
      <c r="F27" s="11"/>
      <c r="G27" s="11"/>
      <c r="H27" s="12"/>
      <c r="I27" s="12"/>
      <c r="J27" s="12"/>
      <c r="K27" s="12"/>
      <c r="L27" s="13"/>
      <c r="M27" s="14"/>
    </row>
    <row r="28" spans="2:14" ht="15.75" thickBot="1" x14ac:dyDescent="0.3">
      <c r="B28" s="25" t="s">
        <v>21</v>
      </c>
      <c r="C28" s="17" t="s">
        <v>24</v>
      </c>
      <c r="D28" s="6">
        <v>44823</v>
      </c>
      <c r="E28" s="7">
        <v>16707.3</v>
      </c>
      <c r="F28" s="7">
        <f t="shared" ref="F28:F35" si="5">+E28*0.04</f>
        <v>668.29200000000003</v>
      </c>
      <c r="G28" s="7">
        <f t="shared" ref="G28:G35" si="6">+(E28+F28)*0.22</f>
        <v>3822.63024</v>
      </c>
      <c r="H28" s="7"/>
      <c r="I28" s="7">
        <f>+E28+F28+G28</f>
        <v>21198.222239999999</v>
      </c>
      <c r="J28" s="7">
        <f t="shared" ref="J28:J35" si="7">+E28*0.2</f>
        <v>3341.46</v>
      </c>
      <c r="K28" s="7">
        <f>+I28-J28</f>
        <v>17856.76224</v>
      </c>
      <c r="L28" s="8">
        <v>44823</v>
      </c>
      <c r="M28" s="15">
        <v>2022</v>
      </c>
      <c r="N28" t="s">
        <v>28</v>
      </c>
    </row>
    <row r="29" spans="2:14" x14ac:dyDescent="0.25">
      <c r="B29" s="16"/>
      <c r="C29" s="17" t="s">
        <v>25</v>
      </c>
      <c r="D29" s="6">
        <v>44823</v>
      </c>
      <c r="E29" s="7">
        <v>33854.71</v>
      </c>
      <c r="F29" s="7">
        <f t="shared" si="5"/>
        <v>1354.1884</v>
      </c>
      <c r="G29" s="7">
        <f t="shared" si="6"/>
        <v>7745.9576479999996</v>
      </c>
      <c r="H29" s="7"/>
      <c r="I29" s="7">
        <f>+E29+F29+G29</f>
        <v>42954.856048000001</v>
      </c>
      <c r="J29" s="7">
        <f t="shared" si="7"/>
        <v>6770.942</v>
      </c>
      <c r="K29" s="7">
        <f>+I29-J29+0.01</f>
        <v>36183.924048000001</v>
      </c>
      <c r="L29" s="8">
        <v>44823</v>
      </c>
      <c r="M29" s="15">
        <v>2022</v>
      </c>
      <c r="N29" t="s">
        <v>26</v>
      </c>
    </row>
    <row r="30" spans="2:14" x14ac:dyDescent="0.25">
      <c r="B30" s="16"/>
      <c r="C30" s="17" t="s">
        <v>22</v>
      </c>
      <c r="D30" s="6">
        <v>44980</v>
      </c>
      <c r="E30" s="7">
        <v>32908.69</v>
      </c>
      <c r="F30" s="7">
        <f t="shared" si="5"/>
        <v>1316.3476000000001</v>
      </c>
      <c r="G30" s="7">
        <f t="shared" si="6"/>
        <v>7529.5082720000009</v>
      </c>
      <c r="H30" s="7"/>
      <c r="I30" s="7">
        <f>+E30+F30+G30</f>
        <v>41754.545872000002</v>
      </c>
      <c r="J30" s="7">
        <f t="shared" si="7"/>
        <v>6581.7380000000012</v>
      </c>
      <c r="K30" s="7">
        <f>+I30-J30</f>
        <v>35172.807872000005</v>
      </c>
      <c r="L30" s="26">
        <v>44979</v>
      </c>
      <c r="M30" s="15">
        <v>2022</v>
      </c>
      <c r="N30" t="s">
        <v>26</v>
      </c>
    </row>
    <row r="31" spans="2:14" x14ac:dyDescent="0.25">
      <c r="B31" s="16"/>
      <c r="C31" s="17" t="s">
        <v>23</v>
      </c>
      <c r="D31" s="6">
        <v>44980</v>
      </c>
      <c r="E31" s="7">
        <v>3654.87</v>
      </c>
      <c r="F31" s="7">
        <f t="shared" si="5"/>
        <v>146.19479999999999</v>
      </c>
      <c r="G31" s="7">
        <f t="shared" si="6"/>
        <v>836.23425600000007</v>
      </c>
      <c r="H31" s="7"/>
      <c r="I31" s="7">
        <f>+E31+F31+G31-0.01</f>
        <v>4637.2890559999996</v>
      </c>
      <c r="J31" s="7">
        <f t="shared" si="7"/>
        <v>730.97400000000005</v>
      </c>
      <c r="K31" s="7">
        <f>+I31-J31</f>
        <v>3906.3150559999995</v>
      </c>
      <c r="L31" s="26">
        <v>44979</v>
      </c>
      <c r="M31" s="15">
        <v>2022</v>
      </c>
      <c r="N31" t="s">
        <v>27</v>
      </c>
    </row>
    <row r="32" spans="2:14" x14ac:dyDescent="0.25">
      <c r="B32" s="16"/>
      <c r="C32" s="17" t="s">
        <v>52</v>
      </c>
      <c r="D32" s="27">
        <v>45139</v>
      </c>
      <c r="E32" s="28">
        <v>17270.3</v>
      </c>
      <c r="F32" s="28">
        <f t="shared" si="5"/>
        <v>690.81200000000001</v>
      </c>
      <c r="G32" s="28">
        <f t="shared" si="6"/>
        <v>3951.4446400000002</v>
      </c>
      <c r="H32" s="28"/>
      <c r="I32" s="28">
        <f>+E32+F32+G32-0.01</f>
        <v>21912.546640000004</v>
      </c>
      <c r="J32" s="28">
        <f t="shared" si="7"/>
        <v>3454.06</v>
      </c>
      <c r="K32" s="28">
        <f t="shared" ref="K32:K35" si="8">+I32-J32</f>
        <v>18458.486640000003</v>
      </c>
      <c r="L32" s="29">
        <v>45139</v>
      </c>
      <c r="M32" s="15">
        <v>2023</v>
      </c>
    </row>
    <row r="33" spans="2:14" x14ac:dyDescent="0.25">
      <c r="B33" s="16"/>
      <c r="C33" s="17" t="s">
        <v>53</v>
      </c>
      <c r="D33" s="27">
        <v>45139</v>
      </c>
      <c r="E33" s="28">
        <v>35566.75</v>
      </c>
      <c r="F33" s="28">
        <f t="shared" si="5"/>
        <v>1422.67</v>
      </c>
      <c r="G33" s="28">
        <f t="shared" si="6"/>
        <v>8137.6723999999995</v>
      </c>
      <c r="H33" s="28"/>
      <c r="I33" s="28">
        <f>+E33+F33+G33</f>
        <v>45127.092399999994</v>
      </c>
      <c r="J33" s="28">
        <f t="shared" si="7"/>
        <v>7113.35</v>
      </c>
      <c r="K33" s="28">
        <f t="shared" si="8"/>
        <v>38013.742399999996</v>
      </c>
      <c r="L33" s="29">
        <v>45139</v>
      </c>
      <c r="M33" s="15">
        <v>2023</v>
      </c>
    </row>
    <row r="34" spans="2:14" x14ac:dyDescent="0.25">
      <c r="B34" s="16"/>
      <c r="C34" s="17" t="s">
        <v>54</v>
      </c>
      <c r="D34" s="27">
        <v>45359</v>
      </c>
      <c r="E34" s="28">
        <v>33788.410000000003</v>
      </c>
      <c r="F34" s="28">
        <f t="shared" si="5"/>
        <v>1351.5364000000002</v>
      </c>
      <c r="G34" s="28">
        <f t="shared" si="6"/>
        <v>7730.7882079999999</v>
      </c>
      <c r="H34" s="28"/>
      <c r="I34" s="28">
        <f>+E34+F34+G34+0.01</f>
        <v>42870.744608000001</v>
      </c>
      <c r="J34" s="28">
        <f t="shared" si="7"/>
        <v>6757.6820000000007</v>
      </c>
      <c r="K34" s="28">
        <f t="shared" si="8"/>
        <v>36113.062608</v>
      </c>
      <c r="L34" s="29">
        <v>45358</v>
      </c>
      <c r="M34" s="15">
        <v>2023</v>
      </c>
    </row>
    <row r="35" spans="2:14" x14ac:dyDescent="0.25">
      <c r="B35" s="16"/>
      <c r="C35" s="17" t="s">
        <v>55</v>
      </c>
      <c r="D35" s="27">
        <v>45365</v>
      </c>
      <c r="E35" s="28">
        <v>6172.2</v>
      </c>
      <c r="F35" s="28">
        <f t="shared" si="5"/>
        <v>246.88800000000001</v>
      </c>
      <c r="G35" s="28">
        <f t="shared" si="6"/>
        <v>1412.1993599999998</v>
      </c>
      <c r="H35" s="28"/>
      <c r="I35" s="28">
        <f>+E35+F35+G35</f>
        <v>7831.2873599999994</v>
      </c>
      <c r="J35" s="28">
        <f t="shared" si="7"/>
        <v>1234.44</v>
      </c>
      <c r="K35" s="28">
        <f t="shared" si="8"/>
        <v>6596.8473599999998</v>
      </c>
      <c r="L35" s="29">
        <v>45364</v>
      </c>
      <c r="M35" s="15">
        <v>2023</v>
      </c>
    </row>
    <row r="36" spans="2:14" ht="4.5" customHeight="1" thickBot="1" x14ac:dyDescent="0.3">
      <c r="C36" s="9"/>
      <c r="D36" s="12"/>
      <c r="E36" s="11"/>
      <c r="F36" s="11"/>
      <c r="G36" s="11"/>
      <c r="H36" s="12"/>
      <c r="I36" s="12"/>
      <c r="J36" s="12"/>
      <c r="K36" s="12"/>
      <c r="L36" s="13"/>
      <c r="M36" s="14"/>
    </row>
    <row r="37" spans="2:14" ht="15.75" thickBot="1" x14ac:dyDescent="0.3">
      <c r="B37" s="25" t="s">
        <v>29</v>
      </c>
      <c r="C37" s="5">
        <v>507</v>
      </c>
      <c r="D37" s="6">
        <v>44879</v>
      </c>
      <c r="E37" s="7">
        <v>36500</v>
      </c>
      <c r="F37" s="7">
        <f>+E37*0.04</f>
        <v>1460</v>
      </c>
      <c r="G37" s="7">
        <f>+(E37+F37)*0.22</f>
        <v>8351.2000000000007</v>
      </c>
      <c r="H37" s="7">
        <v>691.85</v>
      </c>
      <c r="I37" s="7">
        <f>+E37+F37+G37+H37</f>
        <v>47003.049999999996</v>
      </c>
      <c r="J37" s="7">
        <f>+E37*0.2</f>
        <v>7300</v>
      </c>
      <c r="K37" s="7">
        <f>+I37-J37</f>
        <v>39703.049999999996</v>
      </c>
      <c r="L37" s="8">
        <v>44907</v>
      </c>
      <c r="M37" s="15">
        <v>2022</v>
      </c>
      <c r="N37" t="s">
        <v>31</v>
      </c>
    </row>
    <row r="38" spans="2:14" x14ac:dyDescent="0.25">
      <c r="C38" s="5">
        <v>48</v>
      </c>
      <c r="D38" s="6">
        <v>44986</v>
      </c>
      <c r="E38" s="7">
        <v>5175</v>
      </c>
      <c r="F38" s="7">
        <f>+E38*0.04</f>
        <v>207</v>
      </c>
      <c r="G38" s="7">
        <f>+(E38+F38)*0.22</f>
        <v>1184.04</v>
      </c>
      <c r="H38" s="7"/>
      <c r="I38" s="7">
        <f>+E38+F38+G38</f>
        <v>6566.04</v>
      </c>
      <c r="J38" s="7">
        <f>+E38*0.2</f>
        <v>1035</v>
      </c>
      <c r="K38" s="7">
        <f>+I38-J38</f>
        <v>5531.04</v>
      </c>
      <c r="L38" s="26">
        <v>44993</v>
      </c>
      <c r="M38" s="15">
        <v>2022</v>
      </c>
      <c r="N38" t="s">
        <v>30</v>
      </c>
    </row>
    <row r="39" spans="2:14" x14ac:dyDescent="0.25">
      <c r="C39" s="5">
        <v>294</v>
      </c>
      <c r="D39" s="27">
        <v>45204</v>
      </c>
      <c r="E39" s="28">
        <v>33690</v>
      </c>
      <c r="F39" s="28">
        <f t="shared" ref="F39" si="9">+E39*0.04</f>
        <v>1347.6000000000001</v>
      </c>
      <c r="G39" s="28">
        <f t="shared" ref="G39" si="10">+(E39+F39)*0.22</f>
        <v>7708.2719999999999</v>
      </c>
      <c r="H39" s="28">
        <v>129.30000000000001</v>
      </c>
      <c r="I39" s="28">
        <f>+E39+F39+G39+H39</f>
        <v>42875.171999999999</v>
      </c>
      <c r="J39" s="28">
        <f t="shared" ref="J39" si="11">+E39*0.2</f>
        <v>6738</v>
      </c>
      <c r="K39" s="28">
        <f>+I39-J39</f>
        <v>36137.171999999999</v>
      </c>
      <c r="L39" s="29">
        <v>45236</v>
      </c>
      <c r="M39" s="15">
        <v>2023</v>
      </c>
    </row>
    <row r="40" spans="2:14" ht="4.5" customHeight="1" thickBot="1" x14ac:dyDescent="0.3">
      <c r="C40" s="9"/>
      <c r="D40" s="12"/>
      <c r="E40" s="11"/>
      <c r="F40" s="11"/>
      <c r="G40" s="11"/>
      <c r="H40" s="12"/>
      <c r="I40" s="12"/>
      <c r="J40" s="12"/>
      <c r="K40" s="12"/>
      <c r="L40" s="13"/>
      <c r="M40" s="14"/>
    </row>
    <row r="41" spans="2:14" ht="15.75" thickBot="1" x14ac:dyDescent="0.3">
      <c r="B41" s="25" t="s">
        <v>36</v>
      </c>
      <c r="C41" s="5">
        <v>47</v>
      </c>
      <c r="D41" s="6">
        <v>44574</v>
      </c>
      <c r="E41" s="7">
        <v>3097.76</v>
      </c>
      <c r="F41" s="7"/>
      <c r="G41" s="7">
        <f t="shared" ref="G41:G42" si="12">+(E41+F41)*0.22</f>
        <v>681.50720000000001</v>
      </c>
      <c r="H41" s="7"/>
      <c r="I41" s="7">
        <f t="shared" ref="I41:I51" si="13">+E41+F41+G41+H41</f>
        <v>3779.2672000000002</v>
      </c>
      <c r="J41" s="7"/>
      <c r="K41" s="7">
        <f>+E41</f>
        <v>3097.76</v>
      </c>
      <c r="L41" s="8">
        <v>44599</v>
      </c>
      <c r="M41" s="15">
        <v>2022</v>
      </c>
      <c r="N41" t="s">
        <v>10</v>
      </c>
    </row>
    <row r="42" spans="2:14" x14ac:dyDescent="0.25">
      <c r="B42" s="16"/>
      <c r="C42" s="5">
        <v>246</v>
      </c>
      <c r="D42" s="6">
        <v>44719</v>
      </c>
      <c r="E42" s="7">
        <f>7744.4-3097.76</f>
        <v>4646.6399999999994</v>
      </c>
      <c r="F42" s="7"/>
      <c r="G42" s="7">
        <f t="shared" si="12"/>
        <v>1022.2607999999999</v>
      </c>
      <c r="H42" s="7"/>
      <c r="I42" s="7">
        <f t="shared" si="13"/>
        <v>5668.9007999999994</v>
      </c>
      <c r="J42" s="7"/>
      <c r="K42" s="7">
        <f>+E42</f>
        <v>4646.6399999999994</v>
      </c>
      <c r="L42" s="8">
        <v>44747</v>
      </c>
      <c r="M42" s="15">
        <v>2022</v>
      </c>
    </row>
    <row r="43" spans="2:14" x14ac:dyDescent="0.25">
      <c r="B43" s="16"/>
      <c r="C43" s="5">
        <v>327</v>
      </c>
      <c r="D43" s="6">
        <v>44742</v>
      </c>
      <c r="E43" s="7">
        <v>3464.6</v>
      </c>
      <c r="F43" s="7"/>
      <c r="G43" s="7">
        <f t="shared" ref="G43:G44" si="14">+(E43+F43)*0.22</f>
        <v>762.21199999999999</v>
      </c>
      <c r="H43" s="7"/>
      <c r="I43" s="7">
        <f t="shared" si="13"/>
        <v>4226.8119999999999</v>
      </c>
      <c r="J43" s="7"/>
      <c r="K43" s="7">
        <f>+E43</f>
        <v>3464.6</v>
      </c>
      <c r="L43" s="8">
        <v>44770</v>
      </c>
      <c r="M43" s="15">
        <v>2022</v>
      </c>
    </row>
    <row r="44" spans="2:14" x14ac:dyDescent="0.25">
      <c r="B44" s="16"/>
      <c r="C44" s="5">
        <v>492</v>
      </c>
      <c r="D44" s="6">
        <v>44908</v>
      </c>
      <c r="E44" s="7">
        <v>3800</v>
      </c>
      <c r="F44" s="7"/>
      <c r="G44" s="7">
        <f t="shared" si="14"/>
        <v>836</v>
      </c>
      <c r="H44" s="7"/>
      <c r="I44" s="7">
        <f t="shared" si="13"/>
        <v>4636</v>
      </c>
      <c r="J44" s="7"/>
      <c r="K44" s="7">
        <f>+E44</f>
        <v>3800</v>
      </c>
      <c r="L44" s="26">
        <v>44936</v>
      </c>
      <c r="M44" s="15">
        <v>2022</v>
      </c>
    </row>
    <row r="45" spans="2:14" x14ac:dyDescent="0.25">
      <c r="B45" s="16"/>
      <c r="C45" s="5">
        <v>544</v>
      </c>
      <c r="D45" s="6">
        <v>44916</v>
      </c>
      <c r="E45" s="7">
        <v>2720</v>
      </c>
      <c r="F45" s="7"/>
      <c r="G45" s="7">
        <f t="shared" ref="G45:G51" si="15">+(E45+F45)*0.22</f>
        <v>598.4</v>
      </c>
      <c r="H45" s="7"/>
      <c r="I45" s="7">
        <f t="shared" si="13"/>
        <v>3318.4</v>
      </c>
      <c r="J45" s="7"/>
      <c r="K45" s="7">
        <f t="shared" ref="K45:K51" si="16">+E45</f>
        <v>2720</v>
      </c>
      <c r="L45" s="26">
        <v>44949</v>
      </c>
      <c r="M45" s="15">
        <v>2022</v>
      </c>
    </row>
    <row r="46" spans="2:14" x14ac:dyDescent="0.25">
      <c r="B46" s="16"/>
      <c r="C46" s="5">
        <v>554</v>
      </c>
      <c r="D46" s="6">
        <v>44918</v>
      </c>
      <c r="E46" s="7">
        <v>2550</v>
      </c>
      <c r="F46" s="7"/>
      <c r="G46" s="7">
        <f>+(E46+F46)*0.22</f>
        <v>561</v>
      </c>
      <c r="H46" s="7"/>
      <c r="I46" s="7">
        <f>+E46+F46+G46+H46</f>
        <v>3111</v>
      </c>
      <c r="J46" s="7"/>
      <c r="K46" s="7">
        <f>+E46</f>
        <v>2550</v>
      </c>
      <c r="L46" s="26">
        <v>44949</v>
      </c>
      <c r="M46" s="15">
        <v>2022</v>
      </c>
    </row>
    <row r="47" spans="2:14" x14ac:dyDescent="0.25">
      <c r="B47" s="16"/>
      <c r="C47" s="5">
        <v>179</v>
      </c>
      <c r="D47" s="27">
        <v>45049</v>
      </c>
      <c r="E47" s="28">
        <v>4080</v>
      </c>
      <c r="F47" s="28"/>
      <c r="G47" s="28">
        <f t="shared" ref="G47:G51" si="17">+(E47+F47)*0.22</f>
        <v>897.6</v>
      </c>
      <c r="H47" s="28"/>
      <c r="I47" s="28">
        <f>+E47+F47+G47</f>
        <v>4977.6000000000004</v>
      </c>
      <c r="J47" s="28" t="s">
        <v>10</v>
      </c>
      <c r="K47" s="28">
        <f>+E47</f>
        <v>4080</v>
      </c>
      <c r="L47" s="29">
        <v>45082</v>
      </c>
      <c r="M47" s="15">
        <v>2023</v>
      </c>
      <c r="N47" t="s">
        <v>56</v>
      </c>
    </row>
    <row r="48" spans="2:14" x14ac:dyDescent="0.25">
      <c r="B48" s="16"/>
      <c r="C48" s="5">
        <v>402</v>
      </c>
      <c r="D48" s="27">
        <v>45181</v>
      </c>
      <c r="E48" s="28">
        <v>3800</v>
      </c>
      <c r="F48" s="28"/>
      <c r="G48" s="28">
        <f t="shared" si="17"/>
        <v>836</v>
      </c>
      <c r="H48" s="28"/>
      <c r="I48" s="28">
        <f t="shared" ref="I48:I51" si="18">+E48+F48+G48</f>
        <v>4636</v>
      </c>
      <c r="J48" s="28" t="s">
        <v>10</v>
      </c>
      <c r="K48" s="28">
        <f t="shared" ref="K48:K51" si="19">+E48</f>
        <v>3800</v>
      </c>
      <c r="L48" s="29">
        <v>45189</v>
      </c>
      <c r="M48" s="15">
        <v>2023</v>
      </c>
      <c r="N48" t="s">
        <v>57</v>
      </c>
    </row>
    <row r="49" spans="2:14" x14ac:dyDescent="0.25">
      <c r="B49" s="16"/>
      <c r="C49" s="5">
        <v>472</v>
      </c>
      <c r="D49" s="27">
        <v>45273</v>
      </c>
      <c r="E49" s="28">
        <v>4016.6</v>
      </c>
      <c r="F49" s="28"/>
      <c r="G49" s="28">
        <f t="shared" si="17"/>
        <v>883.65199999999993</v>
      </c>
      <c r="H49" s="28"/>
      <c r="I49" s="28">
        <f t="shared" si="18"/>
        <v>4900.2519999999995</v>
      </c>
      <c r="J49" s="28" t="s">
        <v>10</v>
      </c>
      <c r="K49" s="28">
        <f t="shared" si="19"/>
        <v>4016.6</v>
      </c>
      <c r="L49" s="33">
        <v>45299</v>
      </c>
      <c r="M49" s="15">
        <v>2023</v>
      </c>
      <c r="N49" t="s">
        <v>57</v>
      </c>
    </row>
    <row r="50" spans="2:14" x14ac:dyDescent="0.25">
      <c r="B50" s="16"/>
      <c r="C50" s="5">
        <v>149</v>
      </c>
      <c r="D50" s="27">
        <v>45323</v>
      </c>
      <c r="E50" s="28">
        <v>2720</v>
      </c>
      <c r="F50" s="28"/>
      <c r="G50" s="28">
        <f t="shared" si="17"/>
        <v>598.4</v>
      </c>
      <c r="H50" s="28"/>
      <c r="I50" s="28">
        <f t="shared" si="18"/>
        <v>3318.4</v>
      </c>
      <c r="J50" s="28" t="s">
        <v>10</v>
      </c>
      <c r="K50" s="28">
        <f t="shared" si="19"/>
        <v>2720</v>
      </c>
      <c r="L50" s="33">
        <v>45355</v>
      </c>
      <c r="M50" s="15">
        <v>2023</v>
      </c>
      <c r="N50" t="s">
        <v>58</v>
      </c>
    </row>
    <row r="51" spans="2:14" x14ac:dyDescent="0.25">
      <c r="B51" s="16"/>
      <c r="C51" s="5">
        <v>192</v>
      </c>
      <c r="D51" s="27">
        <v>45344</v>
      </c>
      <c r="E51" s="28">
        <v>2400</v>
      </c>
      <c r="F51" s="28"/>
      <c r="G51" s="28">
        <f t="shared" si="17"/>
        <v>528</v>
      </c>
      <c r="H51" s="28"/>
      <c r="I51" s="28">
        <f t="shared" si="18"/>
        <v>2928</v>
      </c>
      <c r="J51" s="28" t="s">
        <v>10</v>
      </c>
      <c r="K51" s="28">
        <f t="shared" si="19"/>
        <v>2400</v>
      </c>
      <c r="L51" s="33">
        <v>45369</v>
      </c>
      <c r="M51" s="15">
        <v>2023</v>
      </c>
      <c r="N51" t="s">
        <v>59</v>
      </c>
    </row>
    <row r="52" spans="2:14" ht="4.5" customHeight="1" thickBot="1" x14ac:dyDescent="0.3">
      <c r="C52" s="9"/>
      <c r="D52" s="12"/>
      <c r="E52" s="11"/>
      <c r="F52" s="11"/>
      <c r="G52" s="11"/>
      <c r="H52" s="12"/>
      <c r="I52" s="12"/>
      <c r="J52" s="12"/>
      <c r="K52" s="12"/>
      <c r="L52" s="13"/>
      <c r="M52" s="14"/>
    </row>
    <row r="53" spans="2:14" ht="15.75" thickBot="1" x14ac:dyDescent="0.3">
      <c r="B53" s="25" t="s">
        <v>32</v>
      </c>
      <c r="C53" s="5" t="s">
        <v>33</v>
      </c>
      <c r="D53" s="6">
        <v>44642</v>
      </c>
      <c r="E53" s="7">
        <v>130.13999999999999</v>
      </c>
      <c r="F53" s="7">
        <f>+E53*0.04</f>
        <v>5.2055999999999996</v>
      </c>
      <c r="G53" s="7">
        <f>+(E53+F53)*0.22</f>
        <v>29.776031999999997</v>
      </c>
      <c r="H53" s="7"/>
      <c r="I53" s="7">
        <f>+E53+F53+G53+0.01</f>
        <v>165.13163199999997</v>
      </c>
      <c r="J53" s="7">
        <f>+E53*0.2</f>
        <v>26.027999999999999</v>
      </c>
      <c r="K53" s="7">
        <f>+I53-J53</f>
        <v>139.10363199999998</v>
      </c>
      <c r="L53" s="8">
        <v>44641</v>
      </c>
      <c r="M53" s="15">
        <v>2022</v>
      </c>
      <c r="N53" t="s">
        <v>10</v>
      </c>
    </row>
    <row r="54" spans="2:14" x14ac:dyDescent="0.25">
      <c r="C54" s="5" t="s">
        <v>34</v>
      </c>
      <c r="D54" s="6">
        <v>44701</v>
      </c>
      <c r="E54" s="24">
        <v>2921</v>
      </c>
      <c r="F54" s="7">
        <f>+E54*0.04</f>
        <v>116.84</v>
      </c>
      <c r="G54" s="7">
        <f>+(E54+F54)*0.22</f>
        <v>668.32479999999998</v>
      </c>
      <c r="H54" s="7"/>
      <c r="I54" s="7">
        <f>+E54+F54+G54</f>
        <v>3706.1648</v>
      </c>
      <c r="J54" s="7">
        <f>+E54*0.2</f>
        <v>584.20000000000005</v>
      </c>
      <c r="K54" s="7">
        <f>+I54-J54</f>
        <v>3121.9647999999997</v>
      </c>
      <c r="L54" s="8">
        <v>44700</v>
      </c>
      <c r="M54" s="23">
        <v>2022</v>
      </c>
    </row>
    <row r="55" spans="2:14" ht="4.5" customHeight="1" thickBot="1" x14ac:dyDescent="0.3">
      <c r="C55" s="9"/>
      <c r="D55" s="12"/>
      <c r="E55" s="11"/>
      <c r="F55" s="11"/>
      <c r="G55" s="11"/>
      <c r="H55" s="12"/>
      <c r="I55" s="12"/>
      <c r="J55" s="12"/>
      <c r="K55" s="12"/>
      <c r="L55" s="13"/>
      <c r="M55" s="14"/>
    </row>
    <row r="56" spans="2:14" ht="15.75" thickBot="1" x14ac:dyDescent="0.3">
      <c r="B56" s="25" t="s">
        <v>35</v>
      </c>
      <c r="C56" s="5">
        <v>98</v>
      </c>
      <c r="D56" s="6">
        <v>44578</v>
      </c>
      <c r="E56" s="7">
        <v>74.5</v>
      </c>
      <c r="F56" s="7">
        <v>0</v>
      </c>
      <c r="G56" s="7">
        <f>+(E56+F56)*0.22+0.01</f>
        <v>16.400000000000002</v>
      </c>
      <c r="H56" s="7"/>
      <c r="I56" s="7">
        <f>+E56+F56+G56</f>
        <v>90.9</v>
      </c>
      <c r="J56" s="7">
        <f>+E56*0.2</f>
        <v>14.9</v>
      </c>
      <c r="K56" s="7">
        <f>+I56-J56</f>
        <v>76</v>
      </c>
      <c r="L56" s="8">
        <v>44579</v>
      </c>
      <c r="M56" s="15">
        <v>2022</v>
      </c>
      <c r="N56" t="s">
        <v>10</v>
      </c>
    </row>
    <row r="57" spans="2:14" ht="4.5" customHeight="1" thickBot="1" x14ac:dyDescent="0.3">
      <c r="C57" s="9"/>
      <c r="D57" s="12"/>
      <c r="E57" s="11"/>
      <c r="F57" s="11"/>
      <c r="G57" s="11"/>
      <c r="H57" s="12"/>
      <c r="I57" s="12"/>
      <c r="J57" s="12"/>
      <c r="K57" s="12"/>
      <c r="L57" s="13"/>
      <c r="M57" s="14"/>
    </row>
    <row r="58" spans="2:14" ht="15.75" thickBot="1" x14ac:dyDescent="0.3">
      <c r="B58" s="25" t="s">
        <v>50</v>
      </c>
      <c r="C58" s="5">
        <v>14</v>
      </c>
      <c r="D58" s="6">
        <v>44944</v>
      </c>
      <c r="E58" s="7">
        <v>2600</v>
      </c>
      <c r="F58" s="7">
        <v>0</v>
      </c>
      <c r="G58" s="7">
        <f>+(E58+F58)*0.22</f>
        <v>572</v>
      </c>
      <c r="H58" s="7"/>
      <c r="I58" s="7">
        <f>+E58+F58+G58</f>
        <v>3172</v>
      </c>
      <c r="J58" s="7">
        <f>+E58*0.2</f>
        <v>520</v>
      </c>
      <c r="K58" s="7">
        <f>+I58-J58</f>
        <v>2652</v>
      </c>
      <c r="L58" s="8">
        <v>44579</v>
      </c>
      <c r="M58" s="15">
        <v>2022</v>
      </c>
      <c r="N58" t="s">
        <v>10</v>
      </c>
    </row>
    <row r="59" spans="2:14" ht="4.5" customHeight="1" thickBot="1" x14ac:dyDescent="0.3">
      <c r="C59" s="9"/>
      <c r="D59" s="12"/>
      <c r="E59" s="11"/>
      <c r="F59" s="11"/>
      <c r="G59" s="11"/>
      <c r="H59" s="12"/>
      <c r="I59" s="12"/>
      <c r="J59" s="12"/>
      <c r="K59" s="12"/>
      <c r="L59" s="13"/>
      <c r="M59" s="14"/>
    </row>
    <row r="60" spans="2:14" ht="15.75" thickBot="1" x14ac:dyDescent="0.3">
      <c r="B60" s="25" t="s">
        <v>37</v>
      </c>
      <c r="C60" s="5" t="s">
        <v>39</v>
      </c>
      <c r="D60" s="6">
        <v>44855</v>
      </c>
      <c r="E60" s="7">
        <v>1725</v>
      </c>
      <c r="F60" s="7">
        <f t="shared" ref="F60:F67" si="20">+E60*0.04</f>
        <v>69</v>
      </c>
      <c r="G60" s="7">
        <f>+(E60+F60)*0.22</f>
        <v>394.68</v>
      </c>
      <c r="H60" s="7">
        <v>34.78</v>
      </c>
      <c r="I60" s="7">
        <f>+E60+F60+G60+H60</f>
        <v>2223.46</v>
      </c>
      <c r="J60" s="7">
        <f>+E60*0.2</f>
        <v>345</v>
      </c>
      <c r="K60" s="7">
        <f>+I60-J60</f>
        <v>1878.46</v>
      </c>
      <c r="L60" s="8">
        <v>44854</v>
      </c>
      <c r="M60" s="15">
        <v>2022</v>
      </c>
      <c r="N60" t="s">
        <v>40</v>
      </c>
    </row>
    <row r="61" spans="2:14" x14ac:dyDescent="0.25">
      <c r="C61" s="5" t="s">
        <v>38</v>
      </c>
      <c r="D61" s="6">
        <v>44855</v>
      </c>
      <c r="E61" s="24">
        <v>1725</v>
      </c>
      <c r="F61" s="7">
        <f t="shared" si="20"/>
        <v>69</v>
      </c>
      <c r="G61" s="7">
        <f>+(E61+F61)*0.22</f>
        <v>394.68</v>
      </c>
      <c r="H61" s="7"/>
      <c r="I61" s="7">
        <f>+E61+F61+G61+H61</f>
        <v>2188.6799999999998</v>
      </c>
      <c r="J61" s="7">
        <f>+E61*0.2</f>
        <v>345</v>
      </c>
      <c r="K61" s="7">
        <f>+I61-J61</f>
        <v>1843.6799999999998</v>
      </c>
      <c r="L61" s="8">
        <v>44854</v>
      </c>
      <c r="M61" s="15">
        <v>2022</v>
      </c>
      <c r="N61" t="s">
        <v>41</v>
      </c>
    </row>
    <row r="62" spans="2:14" x14ac:dyDescent="0.25">
      <c r="C62" s="5" t="s">
        <v>48</v>
      </c>
      <c r="D62" s="6">
        <v>44923</v>
      </c>
      <c r="E62" s="24">
        <v>7000</v>
      </c>
      <c r="F62" s="7">
        <f t="shared" si="20"/>
        <v>280</v>
      </c>
      <c r="G62" s="7">
        <f>+(E62+F62)*0.22</f>
        <v>1601.6</v>
      </c>
      <c r="H62" s="7"/>
      <c r="I62" s="7">
        <f>+E62+F62+G62+H62</f>
        <v>8881.6</v>
      </c>
      <c r="J62" s="7">
        <f>+E62*0.2</f>
        <v>1400</v>
      </c>
      <c r="K62" s="7">
        <f>+I62-J62</f>
        <v>7481.6</v>
      </c>
      <c r="L62" s="8">
        <v>44923</v>
      </c>
      <c r="M62" s="15">
        <v>2022</v>
      </c>
      <c r="N62" t="s">
        <v>47</v>
      </c>
    </row>
    <row r="63" spans="2:14" x14ac:dyDescent="0.25">
      <c r="C63" s="5" t="s">
        <v>49</v>
      </c>
      <c r="D63" s="6">
        <v>44949</v>
      </c>
      <c r="E63" s="24">
        <v>2415</v>
      </c>
      <c r="F63" s="7">
        <f>+E63*0.04</f>
        <v>96.600000000000009</v>
      </c>
      <c r="G63" s="7">
        <f>+(E63+F63)*0.22</f>
        <v>552.55200000000002</v>
      </c>
      <c r="H63" s="7"/>
      <c r="I63" s="7">
        <f>+E63+F63+G63+H63</f>
        <v>3064.152</v>
      </c>
      <c r="J63" s="7">
        <f>+E63*0.2</f>
        <v>483</v>
      </c>
      <c r="K63" s="7">
        <f>+I63-J63</f>
        <v>2581.152</v>
      </c>
      <c r="L63" s="8">
        <v>44949</v>
      </c>
      <c r="M63" s="15">
        <v>2022</v>
      </c>
      <c r="N63" t="s">
        <v>40</v>
      </c>
    </row>
    <row r="64" spans="2:14" x14ac:dyDescent="0.25">
      <c r="C64" s="5" t="s">
        <v>60</v>
      </c>
      <c r="D64" s="27">
        <v>44981</v>
      </c>
      <c r="E64" s="28">
        <v>8050</v>
      </c>
      <c r="F64" s="28">
        <f t="shared" ref="F64:F67" si="21">+E64*0.04</f>
        <v>322</v>
      </c>
      <c r="G64" s="28">
        <f t="shared" ref="G64:G67" si="22">+(E64+F64)*0.22</f>
        <v>1841.84</v>
      </c>
      <c r="H64" s="28"/>
      <c r="I64" s="28">
        <f>+E64+F64+G64</f>
        <v>10213.84</v>
      </c>
      <c r="J64" s="28">
        <f t="shared" ref="J64:J67" si="23">+E64*0.2</f>
        <v>1610</v>
      </c>
      <c r="K64" s="28">
        <f t="shared" ref="K64:K67" si="24">+I64-J64</f>
        <v>8603.84</v>
      </c>
      <c r="L64" s="29">
        <v>44981</v>
      </c>
      <c r="M64" s="15">
        <v>2023</v>
      </c>
      <c r="N64" t="s">
        <v>61</v>
      </c>
    </row>
    <row r="65" spans="2:14" x14ac:dyDescent="0.25">
      <c r="C65" s="5" t="s">
        <v>62</v>
      </c>
      <c r="D65" s="27">
        <v>45054</v>
      </c>
      <c r="E65" s="28">
        <v>800</v>
      </c>
      <c r="F65" s="28">
        <f t="shared" si="21"/>
        <v>32</v>
      </c>
      <c r="G65" s="28">
        <f t="shared" si="22"/>
        <v>183.04</v>
      </c>
      <c r="H65" s="28"/>
      <c r="I65" s="28">
        <f>+E65+F65+G65</f>
        <v>1015.04</v>
      </c>
      <c r="J65" s="28">
        <f t="shared" si="23"/>
        <v>160</v>
      </c>
      <c r="K65" s="28">
        <f t="shared" si="24"/>
        <v>855.04</v>
      </c>
      <c r="L65" s="29">
        <v>45054</v>
      </c>
      <c r="M65" s="15">
        <v>2023</v>
      </c>
      <c r="N65" t="s">
        <v>63</v>
      </c>
    </row>
    <row r="66" spans="2:14" x14ac:dyDescent="0.25">
      <c r="C66" s="5" t="s">
        <v>64</v>
      </c>
      <c r="D66" s="27">
        <v>45100</v>
      </c>
      <c r="E66" s="28">
        <v>1500</v>
      </c>
      <c r="F66" s="28">
        <f t="shared" si="21"/>
        <v>60</v>
      </c>
      <c r="G66" s="28">
        <f t="shared" si="22"/>
        <v>343.2</v>
      </c>
      <c r="H66" s="28"/>
      <c r="I66" s="28">
        <f>+E66+F66+G66</f>
        <v>1903.2</v>
      </c>
      <c r="J66" s="28">
        <f t="shared" si="23"/>
        <v>300</v>
      </c>
      <c r="K66" s="28">
        <f t="shared" si="24"/>
        <v>1603.2</v>
      </c>
      <c r="L66" s="29">
        <v>45099</v>
      </c>
      <c r="M66" s="15">
        <v>2023</v>
      </c>
      <c r="N66" t="s">
        <v>65</v>
      </c>
    </row>
    <row r="67" spans="2:14" x14ac:dyDescent="0.25">
      <c r="C67" s="5" t="s">
        <v>66</v>
      </c>
      <c r="D67" s="27">
        <v>45257</v>
      </c>
      <c r="E67" s="28">
        <v>16100</v>
      </c>
      <c r="F67" s="28">
        <f t="shared" si="21"/>
        <v>644</v>
      </c>
      <c r="G67" s="28">
        <f t="shared" si="22"/>
        <v>3683.68</v>
      </c>
      <c r="H67" s="28"/>
      <c r="I67" s="28">
        <f>+E67+F67+G67</f>
        <v>20427.68</v>
      </c>
      <c r="J67" s="28">
        <f t="shared" si="23"/>
        <v>3220</v>
      </c>
      <c r="K67" s="28">
        <f t="shared" si="24"/>
        <v>17207.68</v>
      </c>
      <c r="L67" s="29">
        <v>45257</v>
      </c>
      <c r="M67" s="15">
        <v>2023</v>
      </c>
      <c r="N67" t="s">
        <v>67</v>
      </c>
    </row>
    <row r="68" spans="2:14" ht="4.5" customHeight="1" thickBot="1" x14ac:dyDescent="0.3">
      <c r="C68" s="9"/>
      <c r="D68" s="12"/>
      <c r="E68" s="11"/>
      <c r="F68" s="11"/>
      <c r="G68" s="11"/>
      <c r="H68" s="12"/>
      <c r="I68" s="12"/>
      <c r="J68" s="12"/>
      <c r="K68" s="12"/>
      <c r="L68" s="13"/>
      <c r="M68" s="14"/>
    </row>
    <row r="69" spans="2:14" ht="15.75" thickBot="1" x14ac:dyDescent="0.3">
      <c r="B69" s="25" t="s">
        <v>42</v>
      </c>
      <c r="C69" s="5">
        <v>4</v>
      </c>
      <c r="D69" s="6">
        <v>44748</v>
      </c>
      <c r="E69" s="7">
        <v>8000</v>
      </c>
      <c r="F69" s="7">
        <f>+E69*0.04</f>
        <v>320</v>
      </c>
      <c r="G69" s="7">
        <f>+(E69+F69)*0.22</f>
        <v>1830.4</v>
      </c>
      <c r="H69" s="7"/>
      <c r="I69" s="7">
        <f>+E69+F69+G69</f>
        <v>10150.4</v>
      </c>
      <c r="J69" s="7">
        <f>+E69*0.2</f>
        <v>1600</v>
      </c>
      <c r="K69" s="7">
        <f>+I69-J69</f>
        <v>8550.4</v>
      </c>
      <c r="L69" s="8">
        <v>44749</v>
      </c>
      <c r="M69" s="15" t="s">
        <v>44</v>
      </c>
      <c r="N69" t="s">
        <v>43</v>
      </c>
    </row>
    <row r="70" spans="2:14" x14ac:dyDescent="0.25">
      <c r="C70" s="5">
        <v>4</v>
      </c>
      <c r="D70" s="6">
        <v>44966</v>
      </c>
      <c r="E70" s="24">
        <v>3333.33</v>
      </c>
      <c r="F70" s="7">
        <f>+E70*0.04</f>
        <v>133.33320000000001</v>
      </c>
      <c r="G70" s="7">
        <f>+(E70+F70)*0.22</f>
        <v>762.66590399999995</v>
      </c>
      <c r="H70" s="7"/>
      <c r="I70" s="7">
        <f>+E70+F70+G70</f>
        <v>4229.3291040000004</v>
      </c>
      <c r="J70" s="7">
        <f>+E70*0.2</f>
        <v>666.66600000000005</v>
      </c>
      <c r="K70" s="7">
        <f>+I70-J70</f>
        <v>3562.6631040000002</v>
      </c>
      <c r="L70" s="8">
        <v>44998</v>
      </c>
      <c r="M70" s="23">
        <v>2022</v>
      </c>
      <c r="N70" t="s">
        <v>45</v>
      </c>
    </row>
    <row r="71" spans="2:14" x14ac:dyDescent="0.25">
      <c r="C71" s="5">
        <v>8</v>
      </c>
      <c r="D71" s="27">
        <v>45107</v>
      </c>
      <c r="E71" s="28">
        <v>1500</v>
      </c>
      <c r="F71" s="28">
        <f t="shared" ref="F71:F72" si="25">+E71*0.04</f>
        <v>60</v>
      </c>
      <c r="G71" s="28">
        <f t="shared" ref="G71:G72" si="26">+(E71+F71)*0.22</f>
        <v>343.2</v>
      </c>
      <c r="H71" s="28"/>
      <c r="I71" s="28">
        <f>+E71+F71+G71+H71</f>
        <v>1903.2</v>
      </c>
      <c r="J71" s="28">
        <f t="shared" ref="J71:J72" si="27">+E71*0.2</f>
        <v>300</v>
      </c>
      <c r="K71" s="28">
        <f>+I71-J71</f>
        <v>1603.2</v>
      </c>
      <c r="L71" s="29">
        <v>45099</v>
      </c>
      <c r="M71" s="15">
        <v>2023</v>
      </c>
      <c r="N71" t="s">
        <v>68</v>
      </c>
    </row>
    <row r="72" spans="2:14" x14ac:dyDescent="0.25">
      <c r="C72" s="5">
        <v>11</v>
      </c>
      <c r="D72" s="27">
        <v>45273</v>
      </c>
      <c r="E72" s="28">
        <v>8000</v>
      </c>
      <c r="F72" s="28">
        <f t="shared" si="25"/>
        <v>320</v>
      </c>
      <c r="G72" s="28">
        <f t="shared" si="26"/>
        <v>1830.4</v>
      </c>
      <c r="H72" s="28"/>
      <c r="I72" s="28">
        <f>+E72+F72+G72+H72</f>
        <v>10150.4</v>
      </c>
      <c r="J72" s="28">
        <f t="shared" si="27"/>
        <v>1600</v>
      </c>
      <c r="K72" s="28">
        <f>+I72-J72</f>
        <v>8550.4</v>
      </c>
      <c r="L72" s="29">
        <v>45282</v>
      </c>
      <c r="M72" s="15">
        <v>2023</v>
      </c>
      <c r="N72" t="s">
        <v>69</v>
      </c>
    </row>
    <row r="73" spans="2:14" ht="4.5" customHeight="1" thickBot="1" x14ac:dyDescent="0.3">
      <c r="C73" s="9"/>
      <c r="D73" s="12"/>
      <c r="E73" s="11"/>
      <c r="F73" s="11"/>
      <c r="G73" s="11"/>
      <c r="H73" s="12"/>
      <c r="I73" s="12"/>
      <c r="J73" s="12"/>
      <c r="K73" s="12"/>
      <c r="L73" s="13"/>
      <c r="M73" s="14"/>
    </row>
    <row r="74" spans="2:14" ht="15.75" thickBot="1" x14ac:dyDescent="0.3">
      <c r="B74" s="25" t="s">
        <v>46</v>
      </c>
      <c r="C74" s="5">
        <v>53</v>
      </c>
      <c r="D74" s="6">
        <v>44887</v>
      </c>
      <c r="E74" s="7">
        <v>8000</v>
      </c>
      <c r="F74" s="7">
        <f>+E74*0.04</f>
        <v>320</v>
      </c>
      <c r="G74" s="7">
        <f>+(E74+F74)*0.22</f>
        <v>1830.4</v>
      </c>
      <c r="H74" s="7"/>
      <c r="I74" s="7">
        <f>+E74+F74+G74</f>
        <v>10150.4</v>
      </c>
      <c r="J74" s="7">
        <f>+E74*0.2</f>
        <v>1600</v>
      </c>
      <c r="K74" s="7">
        <f>+I74-J74</f>
        <v>8550.4</v>
      </c>
      <c r="L74" s="8">
        <v>44907</v>
      </c>
      <c r="M74" s="15">
        <v>2022</v>
      </c>
      <c r="N74" t="s">
        <v>47</v>
      </c>
    </row>
    <row r="75" spans="2:14" x14ac:dyDescent="0.25">
      <c r="B75" s="16"/>
      <c r="C75" s="5">
        <v>70</v>
      </c>
      <c r="D75" s="27">
        <v>45124</v>
      </c>
      <c r="E75" s="28">
        <v>1500</v>
      </c>
      <c r="F75" s="28">
        <f t="shared" ref="F75:F76" si="28">+E75*0.04</f>
        <v>60</v>
      </c>
      <c r="G75" s="28">
        <f t="shared" ref="G75:G76" si="29">+(E75+F75)*0.22</f>
        <v>343.2</v>
      </c>
      <c r="H75" s="28"/>
      <c r="I75" s="28">
        <f t="shared" ref="I75:I76" si="30">+E75+F75+G75+H75</f>
        <v>1903.2</v>
      </c>
      <c r="J75" s="28">
        <f t="shared" ref="J75:J76" si="31">+E75*0.2</f>
        <v>300</v>
      </c>
      <c r="K75" s="28">
        <f t="shared" ref="K75:K76" si="32">+I75-J75</f>
        <v>1603.2</v>
      </c>
      <c r="L75" s="29">
        <v>45099</v>
      </c>
      <c r="M75" s="15">
        <v>2023</v>
      </c>
      <c r="N75" t="s">
        <v>68</v>
      </c>
    </row>
    <row r="76" spans="2:14" x14ac:dyDescent="0.25">
      <c r="B76" s="16"/>
      <c r="C76" s="5">
        <v>217</v>
      </c>
      <c r="D76" s="27">
        <v>45269</v>
      </c>
      <c r="E76" s="28">
        <v>8000</v>
      </c>
      <c r="F76" s="28">
        <f t="shared" si="28"/>
        <v>320</v>
      </c>
      <c r="G76" s="28">
        <f t="shared" si="29"/>
        <v>1830.4</v>
      </c>
      <c r="H76" s="28"/>
      <c r="I76" s="28">
        <f t="shared" si="30"/>
        <v>10150.4</v>
      </c>
      <c r="J76" s="28">
        <f t="shared" si="31"/>
        <v>1600</v>
      </c>
      <c r="K76" s="28">
        <f t="shared" si="32"/>
        <v>8550.4</v>
      </c>
      <c r="L76" s="29">
        <v>45282</v>
      </c>
      <c r="M76" s="15">
        <v>2023</v>
      </c>
      <c r="N76" t="s">
        <v>69</v>
      </c>
    </row>
    <row r="77" spans="2:14" ht="4.5" customHeight="1" thickBot="1" x14ac:dyDescent="0.3">
      <c r="C77" s="9"/>
      <c r="D77" s="12"/>
      <c r="E77" s="11"/>
      <c r="F77" s="11"/>
      <c r="G77" s="11"/>
      <c r="H77" s="12"/>
      <c r="I77" s="12"/>
      <c r="J77" s="12"/>
      <c r="K77" s="12"/>
      <c r="L77" s="13"/>
      <c r="M77" s="14"/>
    </row>
    <row r="78" spans="2:14" ht="15.75" thickBot="1" x14ac:dyDescent="0.3">
      <c r="B78" s="34" t="s">
        <v>75</v>
      </c>
      <c r="C78" s="5">
        <v>747</v>
      </c>
      <c r="D78" s="27">
        <v>45198</v>
      </c>
      <c r="E78" s="28">
        <v>6825</v>
      </c>
      <c r="F78" s="28"/>
      <c r="G78" s="28">
        <f t="shared" ref="G78" si="33">+(E78+F78)*0.22</f>
        <v>1501.5</v>
      </c>
      <c r="H78" s="28"/>
      <c r="I78" s="28">
        <f t="shared" ref="I78" si="34">+E78+F78+G78+H78</f>
        <v>8326.5</v>
      </c>
      <c r="J78" s="28"/>
      <c r="K78" s="28">
        <f t="shared" ref="K78" si="35">+E78</f>
        <v>6825</v>
      </c>
      <c r="L78" s="29">
        <v>45229</v>
      </c>
      <c r="M78" s="15">
        <v>2023</v>
      </c>
      <c r="N78" t="s">
        <v>59</v>
      </c>
    </row>
    <row r="79" spans="2:14" ht="4.5" customHeight="1" thickBot="1" x14ac:dyDescent="0.3">
      <c r="C79" s="9"/>
      <c r="D79" s="12"/>
      <c r="E79" s="11"/>
      <c r="F79" s="11"/>
      <c r="G79" s="11"/>
      <c r="H79" s="12"/>
      <c r="I79" s="12"/>
      <c r="J79" s="12"/>
      <c r="K79" s="12"/>
      <c r="L79" s="13"/>
      <c r="M79" s="14"/>
    </row>
    <row r="80" spans="2:14" ht="15.75" thickBot="1" x14ac:dyDescent="0.3">
      <c r="B80" s="34" t="s">
        <v>76</v>
      </c>
      <c r="C80" s="5">
        <v>512</v>
      </c>
      <c r="D80" s="27">
        <v>45069</v>
      </c>
      <c r="E80" s="28">
        <v>300</v>
      </c>
      <c r="F80" s="28"/>
      <c r="G80" s="28">
        <f t="shared" ref="G80" si="36">+(E80+F80)*0.22</f>
        <v>66</v>
      </c>
      <c r="H80" s="28">
        <v>394.2</v>
      </c>
      <c r="I80" s="28">
        <f>+E80+F80+G80+H80</f>
        <v>760.2</v>
      </c>
      <c r="J80" s="28">
        <f t="shared" ref="J80" si="37">+E80*0.2</f>
        <v>60</v>
      </c>
      <c r="K80" s="28">
        <f>+I80-J80</f>
        <v>700.2</v>
      </c>
      <c r="L80" s="29">
        <v>45265</v>
      </c>
      <c r="M80" s="15">
        <v>2023</v>
      </c>
      <c r="N80" t="s">
        <v>70</v>
      </c>
    </row>
    <row r="81" spans="2:14" ht="3.75" customHeight="1" thickBot="1" x14ac:dyDescent="0.3">
      <c r="C81" s="9"/>
      <c r="D81" s="12"/>
      <c r="E81" s="11"/>
      <c r="F81" s="11"/>
      <c r="G81" s="11"/>
      <c r="H81" s="12"/>
      <c r="I81" s="12"/>
      <c r="J81" s="12"/>
      <c r="K81" s="12"/>
      <c r="L81" s="13"/>
      <c r="M81" s="14"/>
    </row>
    <row r="82" spans="2:14" ht="15.75" thickBot="1" x14ac:dyDescent="0.3">
      <c r="B82" s="34" t="s">
        <v>77</v>
      </c>
      <c r="C82" s="5">
        <v>458</v>
      </c>
      <c r="D82" s="27">
        <v>45258</v>
      </c>
      <c r="E82" s="28">
        <v>5750</v>
      </c>
      <c r="F82" s="28">
        <f t="shared" ref="F82" si="38">+E82*0.04</f>
        <v>230</v>
      </c>
      <c r="G82" s="28">
        <f t="shared" ref="G82" si="39">+(E82+F82)*0.22</f>
        <v>1315.6</v>
      </c>
      <c r="H82" s="28"/>
      <c r="I82" s="28">
        <f>+E82+F82+G82+H82</f>
        <v>7295.6</v>
      </c>
      <c r="J82" s="28">
        <f t="shared" ref="J82" si="40">+E82*0.2</f>
        <v>1150</v>
      </c>
      <c r="K82" s="28">
        <f>+I82-J82</f>
        <v>6145.6</v>
      </c>
      <c r="L82" s="29">
        <v>45258</v>
      </c>
      <c r="M82" s="23">
        <v>2024</v>
      </c>
      <c r="N82" t="s">
        <v>71</v>
      </c>
    </row>
    <row r="83" spans="2:14" ht="5.25" customHeight="1" thickBot="1" x14ac:dyDescent="0.3">
      <c r="C83" s="9"/>
      <c r="D83" s="12"/>
      <c r="E83" s="11"/>
      <c r="F83" s="11"/>
      <c r="G83" s="11"/>
      <c r="H83" s="12"/>
      <c r="I83" s="12"/>
      <c r="J83" s="12"/>
      <c r="K83" s="12"/>
      <c r="L83" s="13"/>
      <c r="M83" s="14"/>
    </row>
    <row r="84" spans="2:14" ht="15.75" thickBot="1" x14ac:dyDescent="0.3">
      <c r="B84" s="34" t="s">
        <v>78</v>
      </c>
      <c r="C84" s="5">
        <v>5</v>
      </c>
      <c r="D84" s="27">
        <v>45309</v>
      </c>
      <c r="E84" s="28">
        <v>230</v>
      </c>
      <c r="F84" s="28">
        <f t="shared" ref="F84" si="41">+E84*0.04</f>
        <v>9.2000000000000011</v>
      </c>
      <c r="G84" s="28">
        <f t="shared" ref="G84" si="42">+(E84+F84)*0.22</f>
        <v>52.623999999999995</v>
      </c>
      <c r="H84" s="28"/>
      <c r="I84" s="28">
        <f>+E84+F84+G84+H84</f>
        <v>291.82399999999996</v>
      </c>
      <c r="J84" s="28">
        <f t="shared" ref="J84" si="43">+E84*0.2</f>
        <v>46</v>
      </c>
      <c r="K84" s="28">
        <f>+I84-J84</f>
        <v>245.82399999999996</v>
      </c>
      <c r="L84" s="29">
        <v>45308</v>
      </c>
      <c r="M84" s="15">
        <v>2023</v>
      </c>
      <c r="N84" t="s">
        <v>72</v>
      </c>
    </row>
    <row r="85" spans="2:14" ht="4.5" customHeight="1" thickBot="1" x14ac:dyDescent="0.3">
      <c r="C85" s="9"/>
      <c r="D85" s="12"/>
      <c r="E85" s="11"/>
      <c r="F85" s="11"/>
      <c r="G85" s="11"/>
      <c r="H85" s="12"/>
      <c r="I85" s="12"/>
      <c r="J85" s="12"/>
      <c r="K85" s="12"/>
      <c r="L85" s="13"/>
      <c r="M85" s="14"/>
    </row>
    <row r="86" spans="2:14" ht="15.75" thickBot="1" x14ac:dyDescent="0.3">
      <c r="B86" s="34" t="s">
        <v>79</v>
      </c>
      <c r="C86" s="35" t="s">
        <v>73</v>
      </c>
      <c r="D86" s="36">
        <v>45335</v>
      </c>
      <c r="E86" s="37">
        <v>3499.45</v>
      </c>
      <c r="F86" s="37">
        <f t="shared" ref="F86" si="44">+E86*0.04</f>
        <v>139.97800000000001</v>
      </c>
      <c r="G86" s="37">
        <f t="shared" ref="G86" si="45">+(E86+F86)*0.22</f>
        <v>800.67416000000003</v>
      </c>
      <c r="H86" s="37"/>
      <c r="I86" s="37">
        <f>+E86+F86+G86+H86</f>
        <v>4440.1021600000004</v>
      </c>
      <c r="J86" s="37">
        <f t="shared" ref="J86" si="46">+E86*0.2</f>
        <v>699.89</v>
      </c>
      <c r="K86" s="37">
        <f>+I86-J86</f>
        <v>3740.2121600000005</v>
      </c>
      <c r="L86" s="38">
        <v>45334</v>
      </c>
      <c r="M86" s="39">
        <v>2023</v>
      </c>
      <c r="N86" t="s">
        <v>74</v>
      </c>
    </row>
  </sheetData>
  <mergeCells count="1">
    <mergeCell ref="C4:M4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Bruno</dc:creator>
  <cp:lastModifiedBy>Katia De Carli</cp:lastModifiedBy>
  <cp:lastPrinted>2023-04-27T07:46:20Z</cp:lastPrinted>
  <dcterms:created xsi:type="dcterms:W3CDTF">2023-04-14T16:54:03Z</dcterms:created>
  <dcterms:modified xsi:type="dcterms:W3CDTF">2024-05-23T15:48:38Z</dcterms:modified>
</cp:coreProperties>
</file>